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5925" yWindow="1155" windowWidth="8325" windowHeight="7260" tabRatio="596" firstSheet="11" activeTab="15"/>
  </bookViews>
  <sheets>
    <sheet name="Cover" sheetId="13" r:id="rId1"/>
    <sheet name="Contents" sheetId="16" r:id="rId2"/>
    <sheet name="Cash book, expenditure" sheetId="2" r:id="rId3"/>
    <sheet name="Cash book, income" sheetId="8" r:id="rId4"/>
    <sheet name="cash book summary" sheetId="9" r:id="rId5"/>
    <sheet name="M'thly account summary" sheetId="27" r:id="rId6"/>
    <sheet name="working trial balance" sheetId="10" state="hidden" r:id="rId7"/>
    <sheet name="I&amp;E Account" sheetId="12" r:id="rId8"/>
    <sheet name="Balance Sheet" sheetId="4" r:id="rId9"/>
    <sheet name="Earmarked Reserves" sheetId="25" r:id="rId10"/>
    <sheet name="Opening balances" sheetId="15" r:id="rId11"/>
    <sheet name="Bank rec" sheetId="6" r:id="rId12"/>
    <sheet name=".xls)Budget vs I&amp;E" sheetId="22" r:id="rId13"/>
    <sheet name=".xls)Supporting Statement 1" sheetId="20" r:id="rId14"/>
    <sheet name="Supporting Statement 2" sheetId="19" r:id="rId15"/>
    <sheet name="Parish Assets" sheetId="18" r:id="rId16"/>
    <sheet name="Sheet1" sheetId="26" r:id="rId17"/>
  </sheets>
  <externalReferences>
    <externalReference r:id="rId18"/>
  </externalReferences>
  <definedNames>
    <definedName name="_xlnm._FilterDatabase" localSheetId="2" hidden="1">'Cash book, expenditure'!$A$5:$BL$423</definedName>
    <definedName name="_xlnm._FilterDatabase" localSheetId="3" hidden="1">'Cash book, income'!$A$3:$D$128</definedName>
    <definedName name="_xlnm.Print_Area" localSheetId="12">'.xls)Budget vs I&amp;E'!#REF!</definedName>
    <definedName name="_xlnm.Print_Area" localSheetId="13">'.xls)Supporting Statement 1'!$A$1:$L$27</definedName>
    <definedName name="_xlnm.Print_Area" localSheetId="2">'Cash book, expenditure'!$A$1:$AU$276</definedName>
    <definedName name="_xlnm.Print_Area" localSheetId="3">'Cash book, income'!$A$1:$W$57</definedName>
    <definedName name="_xlnm.Print_Area" localSheetId="7">'I&amp;E Account'!$A:$F</definedName>
    <definedName name="_xlnm.Print_Area" localSheetId="6">'working trial balance'!$A$1:$N$64</definedName>
  </definedNames>
  <calcPr calcId="124519"/>
</workbook>
</file>

<file path=xl/calcChain.xml><?xml version="1.0" encoding="utf-8"?>
<calcChain xmlns="http://schemas.openxmlformats.org/spreadsheetml/2006/main">
  <c r="D127" i="8"/>
  <c r="E17" i="6"/>
  <c r="E10"/>
  <c r="E19" s="1"/>
  <c r="E19" i="4"/>
  <c r="A19"/>
  <c r="E26"/>
  <c r="G250" i="2"/>
  <c r="F276"/>
  <c r="AT276"/>
  <c r="H49" i="9" s="1"/>
  <c r="G263" i="2"/>
  <c r="G274"/>
  <c r="G273"/>
  <c r="G272"/>
  <c r="G271"/>
  <c r="G270"/>
  <c r="G269"/>
  <c r="G268"/>
  <c r="G267"/>
  <c r="G266"/>
  <c r="G265"/>
  <c r="G264"/>
  <c r="G262"/>
  <c r="G275"/>
  <c r="AU273"/>
  <c r="AU272"/>
  <c r="AU271"/>
  <c r="AU270"/>
  <c r="AU269"/>
  <c r="E124" i="8"/>
  <c r="AU268" i="2"/>
  <c r="AU267"/>
  <c r="AU266"/>
  <c r="AU265"/>
  <c r="AU264"/>
  <c r="AU262"/>
  <c r="AU261"/>
  <c r="AU260"/>
  <c r="AU259"/>
  <c r="AU258"/>
  <c r="AU257"/>
  <c r="AU256"/>
  <c r="AU255"/>
  <c r="AU254"/>
  <c r="AU253"/>
  <c r="AU252"/>
  <c r="G259"/>
  <c r="G258"/>
  <c r="G257"/>
  <c r="G256"/>
  <c r="G255"/>
  <c r="G261"/>
  <c r="G260"/>
  <c r="G254"/>
  <c r="G253"/>
  <c r="G252"/>
  <c r="E79" i="8"/>
  <c r="E126"/>
  <c r="E125"/>
  <c r="E123"/>
  <c r="E122"/>
  <c r="G249" i="2"/>
  <c r="G248"/>
  <c r="AU249"/>
  <c r="AU248"/>
  <c r="G251"/>
  <c r="G247"/>
  <c r="G246"/>
  <c r="AU251"/>
  <c r="AU250"/>
  <c r="AU247"/>
  <c r="AU246"/>
  <c r="AU244"/>
  <c r="AU243"/>
  <c r="AU242"/>
  <c r="AU241"/>
  <c r="AU240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E119" i="8"/>
  <c r="E118"/>
  <c r="AU239" i="2"/>
  <c r="AU238"/>
  <c r="AU237"/>
  <c r="AU236"/>
  <c r="AU235"/>
  <c r="AU234"/>
  <c r="AU233"/>
  <c r="AU232"/>
  <c r="AU231"/>
  <c r="AU230"/>
  <c r="F31" i="25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34" s="1"/>
  <c r="F12"/>
  <c r="F11"/>
  <c r="F10"/>
  <c r="F32"/>
  <c r="E34"/>
  <c r="D34"/>
  <c r="E120" i="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AS276" i="2"/>
  <c r="H45" i="9"/>
  <c r="AR276" i="2"/>
  <c r="H43" i="9" s="1"/>
  <c r="D40" i="12" s="1"/>
  <c r="AQ276" i="2"/>
  <c r="G48" i="27"/>
  <c r="H48"/>
  <c r="AP276" i="2"/>
  <c r="G47" i="27" s="1"/>
  <c r="H47" s="1"/>
  <c r="AO276" i="2"/>
  <c r="G28" i="27" s="1"/>
  <c r="H28" s="1"/>
  <c r="AN276" i="2"/>
  <c r="G29" i="27"/>
  <c r="H29" s="1"/>
  <c r="AM276" i="2"/>
  <c r="G36" i="27" s="1"/>
  <c r="H36" s="1"/>
  <c r="AL276" i="2"/>
  <c r="G35" i="27" s="1"/>
  <c r="H35" s="1"/>
  <c r="AK276" i="2"/>
  <c r="H34" i="9" s="1"/>
  <c r="D34" i="12" s="1"/>
  <c r="AJ276" i="2"/>
  <c r="AI276"/>
  <c r="H31" i="9" s="1"/>
  <c r="AH276" i="2"/>
  <c r="G44" i="27" s="1"/>
  <c r="H44" s="1"/>
  <c r="AG276" i="2"/>
  <c r="H26" i="27"/>
  <c r="AF276" i="2"/>
  <c r="AE276"/>
  <c r="G24" i="27" s="1"/>
  <c r="H24" s="1"/>
  <c r="AD276" i="2"/>
  <c r="G23" i="27" s="1"/>
  <c r="H23" s="1"/>
  <c r="AC276" i="2"/>
  <c r="G22" i="27" s="1"/>
  <c r="H22" s="1"/>
  <c r="AB276" i="2"/>
  <c r="G21" i="27"/>
  <c r="H21" s="1"/>
  <c r="AA276" i="2"/>
  <c r="G20" i="27" s="1"/>
  <c r="H20" s="1"/>
  <c r="Z276" i="2"/>
  <c r="G19" i="27" s="1"/>
  <c r="Y276" i="2"/>
  <c r="G61" i="27" s="1"/>
  <c r="H61" s="1"/>
  <c r="X276" i="2"/>
  <c r="H64" i="27"/>
  <c r="W276" i="2"/>
  <c r="G63" i="27"/>
  <c r="H63" s="1"/>
  <c r="V276" i="2"/>
  <c r="H62" i="27"/>
  <c r="U276" i="2"/>
  <c r="G60" i="27" s="1"/>
  <c r="H60" s="1"/>
  <c r="T276" i="2"/>
  <c r="G59" i="27" s="1"/>
  <c r="H59" s="1"/>
  <c r="S276" i="2"/>
  <c r="G65" i="27" s="1"/>
  <c r="H65" s="1"/>
  <c r="R276" i="2"/>
  <c r="G57" i="27" s="1"/>
  <c r="H57" s="1"/>
  <c r="Q276" i="2"/>
  <c r="G66" i="27" s="1"/>
  <c r="H66" s="1"/>
  <c r="P276" i="2"/>
  <c r="G54" i="27" s="1"/>
  <c r="H54" s="1"/>
  <c r="O276" i="2"/>
  <c r="G55" i="27"/>
  <c r="H55" s="1"/>
  <c r="N276" i="2"/>
  <c r="M276"/>
  <c r="L276"/>
  <c r="K276"/>
  <c r="J276"/>
  <c r="H26" i="9" s="1"/>
  <c r="D28" i="12" s="1"/>
  <c r="I276" i="2"/>
  <c r="H276"/>
  <c r="AV276" s="1"/>
  <c r="AU275"/>
  <c r="AU229"/>
  <c r="AU228"/>
  <c r="AU227"/>
  <c r="AU226"/>
  <c r="AU225"/>
  <c r="AU224"/>
  <c r="AU223"/>
  <c r="AU222"/>
  <c r="AU221"/>
  <c r="AU220"/>
  <c r="AU219"/>
  <c r="AU218"/>
  <c r="AU217"/>
  <c r="AU216"/>
  <c r="AU215"/>
  <c r="AU214"/>
  <c r="AU213"/>
  <c r="AU212"/>
  <c r="AU196"/>
  <c r="AU195"/>
  <c r="AU194"/>
  <c r="AU211"/>
  <c r="AU210"/>
  <c r="AU209"/>
  <c r="AU208"/>
  <c r="AU207"/>
  <c r="AU206"/>
  <c r="AU205"/>
  <c r="AU204"/>
  <c r="AU203"/>
  <c r="AU202"/>
  <c r="AU201"/>
  <c r="AU200"/>
  <c r="AU199"/>
  <c r="AU198"/>
  <c r="AU197"/>
  <c r="AU193"/>
  <c r="AU192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276" s="1"/>
  <c r="G191"/>
  <c r="AU191"/>
  <c r="AU190"/>
  <c r="AU189"/>
  <c r="AU188"/>
  <c r="AU187"/>
  <c r="AU186"/>
  <c r="AU185"/>
  <c r="AU184"/>
  <c r="AU183"/>
  <c r="AU182"/>
  <c r="AU181"/>
  <c r="AU180"/>
  <c r="AU179"/>
  <c r="AU178"/>
  <c r="AU177"/>
  <c r="AU176"/>
  <c r="AU175"/>
  <c r="AU174"/>
  <c r="AU173"/>
  <c r="AU172"/>
  <c r="AV172" s="1"/>
  <c r="AU171"/>
  <c r="AU170"/>
  <c r="AU169"/>
  <c r="AU168"/>
  <c r="AU167"/>
  <c r="AU166"/>
  <c r="AU165"/>
  <c r="AU164"/>
  <c r="AU163"/>
  <c r="AU162"/>
  <c r="AU161"/>
  <c r="AU160"/>
  <c r="AU159"/>
  <c r="AU158"/>
  <c r="AU157"/>
  <c r="AU156"/>
  <c r="AU155"/>
  <c r="AU154"/>
  <c r="AU153"/>
  <c r="AU152"/>
  <c r="AU151"/>
  <c r="AU150"/>
  <c r="AU149"/>
  <c r="AU148"/>
  <c r="AU147"/>
  <c r="AU146"/>
  <c r="AU145"/>
  <c r="AU144"/>
  <c r="AU143"/>
  <c r="AU142"/>
  <c r="AU141"/>
  <c r="AU140"/>
  <c r="AU139"/>
  <c r="AU138"/>
  <c r="AU137"/>
  <c r="AU136"/>
  <c r="AU135"/>
  <c r="AU134"/>
  <c r="AU133"/>
  <c r="AU10"/>
  <c r="AU9"/>
  <c r="AU8"/>
  <c r="AU122"/>
  <c r="AU121"/>
  <c r="AU120"/>
  <c r="AU119"/>
  <c r="AU118"/>
  <c r="AU117"/>
  <c r="A26" i="4"/>
  <c r="AU132" i="2"/>
  <c r="AU131"/>
  <c r="AU130"/>
  <c r="AU129"/>
  <c r="AU128"/>
  <c r="AU127"/>
  <c r="AU126"/>
  <c r="AU125"/>
  <c r="AU124"/>
  <c r="AU123"/>
  <c r="AU116"/>
  <c r="AU115"/>
  <c r="AU114"/>
  <c r="AU113"/>
  <c r="AU111"/>
  <c r="AU112"/>
  <c r="AU110"/>
  <c r="AU109"/>
  <c r="AU108"/>
  <c r="AU107"/>
  <c r="AU106"/>
  <c r="C34" i="25"/>
  <c r="H51" i="27"/>
  <c r="S127" i="8"/>
  <c r="AU62" i="2"/>
  <c r="E15" i="27"/>
  <c r="E67"/>
  <c r="H30"/>
  <c r="AU43" i="2"/>
  <c r="AU48"/>
  <c r="AU105"/>
  <c r="AU104"/>
  <c r="AU103"/>
  <c r="AU102"/>
  <c r="AU101"/>
  <c r="AU100"/>
  <c r="AU99"/>
  <c r="AU98"/>
  <c r="AU97"/>
  <c r="AU96"/>
  <c r="AU95"/>
  <c r="AU94"/>
  <c r="AU93"/>
  <c r="AU92"/>
  <c r="AU91"/>
  <c r="AU90"/>
  <c r="AU89"/>
  <c r="AU88"/>
  <c r="AU87"/>
  <c r="AU86"/>
  <c r="AU85"/>
  <c r="AU84"/>
  <c r="AU83"/>
  <c r="AU82"/>
  <c r="AU81"/>
  <c r="AU80"/>
  <c r="AU79"/>
  <c r="AU78"/>
  <c r="AU77"/>
  <c r="AU76"/>
  <c r="AU75"/>
  <c r="AU74"/>
  <c r="AU73"/>
  <c r="AU72"/>
  <c r="AU71"/>
  <c r="AU70"/>
  <c r="AU69"/>
  <c r="AU68"/>
  <c r="AU67"/>
  <c r="AU66"/>
  <c r="AU65"/>
  <c r="AU64"/>
  <c r="AU63"/>
  <c r="AU61"/>
  <c r="AU60"/>
  <c r="AU59"/>
  <c r="AU58"/>
  <c r="AU57"/>
  <c r="AU56"/>
  <c r="AU55"/>
  <c r="AU54"/>
  <c r="AU53"/>
  <c r="AU52"/>
  <c r="AU51"/>
  <c r="AU50"/>
  <c r="AU49"/>
  <c r="AU47"/>
  <c r="AU46"/>
  <c r="AU45"/>
  <c r="AU44"/>
  <c r="AU42"/>
  <c r="AU41"/>
  <c r="AU40"/>
  <c r="AU39"/>
  <c r="AU38"/>
  <c r="AU37"/>
  <c r="AU36"/>
  <c r="AU35"/>
  <c r="AU34"/>
  <c r="AU33"/>
  <c r="AU32"/>
  <c r="AU31"/>
  <c r="AU30"/>
  <c r="AU29"/>
  <c r="AU28"/>
  <c r="AU27"/>
  <c r="AU26"/>
  <c r="AU25"/>
  <c r="AU24"/>
  <c r="AU23"/>
  <c r="AU22"/>
  <c r="AU21"/>
  <c r="AU20"/>
  <c r="AU19"/>
  <c r="AU18"/>
  <c r="AU17"/>
  <c r="AU16"/>
  <c r="AU15"/>
  <c r="AU14"/>
  <c r="AU13"/>
  <c r="AU12"/>
  <c r="AU11"/>
  <c r="AU7"/>
  <c r="AU6"/>
  <c r="AU276" s="1"/>
  <c r="H40" i="27"/>
  <c r="H25"/>
  <c r="U127" i="8"/>
  <c r="J11" i="9" s="1"/>
  <c r="D15" i="12" s="1"/>
  <c r="T127" i="8"/>
  <c r="J14" i="9" s="1"/>
  <c r="I11" i="27" s="1"/>
  <c r="Q127" i="8"/>
  <c r="L127"/>
  <c r="I7" i="27" s="1"/>
  <c r="K127" i="8"/>
  <c r="I6" i="27" s="1"/>
  <c r="G127" i="8"/>
  <c r="J17" i="9" s="1"/>
  <c r="D20" i="12" s="1"/>
  <c r="V127" i="8"/>
  <c r="R127"/>
  <c r="J13" i="9" s="1"/>
  <c r="O127" i="8"/>
  <c r="N127"/>
  <c r="J9" i="9" s="1"/>
  <c r="D11" i="12" s="1"/>
  <c r="M127" i="8"/>
  <c r="J127"/>
  <c r="J12" i="9" s="1"/>
  <c r="I127" i="8"/>
  <c r="H127"/>
  <c r="W127" s="1"/>
  <c r="F21" i="18"/>
  <c r="F33"/>
  <c r="G54" i="15"/>
  <c r="D10" i="12"/>
  <c r="D12"/>
  <c r="D13"/>
  <c r="D19"/>
  <c r="D21"/>
  <c r="B23"/>
  <c r="C26"/>
  <c r="C29"/>
  <c r="D33"/>
  <c r="C42"/>
  <c r="B44"/>
  <c r="B47" s="1"/>
  <c r="B51" s="1"/>
  <c r="B55" s="1"/>
  <c r="D44"/>
  <c r="L67" i="10"/>
  <c r="M67"/>
  <c r="Q70"/>
  <c r="D35" i="12"/>
  <c r="D31"/>
  <c r="F127" i="8"/>
  <c r="J7" i="9"/>
  <c r="I5" i="27" s="1"/>
  <c r="J13"/>
  <c r="I8"/>
  <c r="G32"/>
  <c r="H32" s="1"/>
  <c r="H36" i="9"/>
  <c r="H27"/>
  <c r="D30" i="12" s="1"/>
  <c r="G37" i="27"/>
  <c r="H37" s="1"/>
  <c r="H38" i="9"/>
  <c r="H42"/>
  <c r="D39" i="12"/>
  <c r="G56" i="27"/>
  <c r="H56" s="1"/>
  <c r="E127" i="8"/>
  <c r="H47" i="9"/>
  <c r="G49" i="27"/>
  <c r="H49" s="1"/>
  <c r="H30" i="9"/>
  <c r="D32" i="12" s="1"/>
  <c r="H35" i="9"/>
  <c r="D36" i="12" s="1"/>
  <c r="G58" i="27"/>
  <c r="H58" s="1"/>
  <c r="G34"/>
  <c r="H34" s="1"/>
  <c r="H41" i="9"/>
  <c r="D38" i="12" s="1"/>
  <c r="G53" i="27"/>
  <c r="H53"/>
  <c r="H25" i="9"/>
  <c r="G69" i="27" l="1"/>
  <c r="H19"/>
  <c r="D17" i="12"/>
  <c r="I12" i="27"/>
  <c r="H50" i="9"/>
  <c r="H58" s="1"/>
  <c r="D27" i="12"/>
  <c r="J10" i="9"/>
  <c r="J8"/>
  <c r="J19" s="1"/>
  <c r="F35" i="18"/>
  <c r="D9" i="12"/>
  <c r="D23" s="1"/>
  <c r="D47" s="1"/>
  <c r="H57" i="9" l="1"/>
  <c r="H62" s="1"/>
  <c r="D22" i="12"/>
  <c r="I9" i="27"/>
  <c r="I15" s="1"/>
  <c r="E71" s="1"/>
  <c r="D14" i="12"/>
</calcChain>
</file>

<file path=xl/comments1.xml><?xml version="1.0" encoding="utf-8"?>
<comments xmlns="http://schemas.openxmlformats.org/spreadsheetml/2006/main">
  <authors>
    <author>User</author>
  </authors>
  <commentList>
    <comment ref="A18" authorId="0">
      <text>
        <r>
          <rPr>
            <b/>
            <sz val="8"/>
            <color indexed="81"/>
            <rFont val="Tahoma"/>
            <family val="2"/>
          </rPr>
          <t>Jo Edwarde:
Under General Administration and Projects</t>
        </r>
      </text>
    </comment>
    <comment ref="A22" authorId="0">
      <text>
        <r>
          <rPr>
            <b/>
            <sz val="8"/>
            <color indexed="81"/>
            <rFont val="Tahoma"/>
            <family val="2"/>
          </rPr>
          <t>Jo Edwarde:
Walk in the Woods contributions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27" author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Included in General Admin, £911</t>
        </r>
      </text>
    </comment>
    <comment ref="B30" authorId="0">
      <text>
        <r>
          <rPr>
            <sz val="8"/>
            <color indexed="81"/>
            <rFont val="Tahoma"/>
            <family val="2"/>
          </rPr>
          <t>£750 included in 137 Payment</t>
        </r>
      </text>
    </comment>
    <comment ref="E30" author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Included in Grants - Section 137, £750</t>
        </r>
      </text>
    </comment>
    <comment ref="E33" author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Included in TCPA, £4481.19</t>
        </r>
      </text>
    </comment>
  </commentList>
</comments>
</file>

<file path=xl/sharedStrings.xml><?xml version="1.0" encoding="utf-8"?>
<sst xmlns="http://schemas.openxmlformats.org/spreadsheetml/2006/main" count="1828" uniqueCount="808">
  <si>
    <t>Date</t>
  </si>
  <si>
    <t>Cheque</t>
  </si>
  <si>
    <t>Payee</t>
  </si>
  <si>
    <t>Total</t>
  </si>
  <si>
    <t>Other</t>
  </si>
  <si>
    <t>VAT</t>
  </si>
  <si>
    <t>Precept</t>
  </si>
  <si>
    <t>INCOME</t>
  </si>
  <si>
    <t>TOTAL INCOME</t>
  </si>
  <si>
    <t>Street Lights</t>
  </si>
  <si>
    <t>Interest on Investments</t>
  </si>
  <si>
    <t>Description</t>
  </si>
  <si>
    <t>Town Croft &amp; Parish Assets</t>
  </si>
  <si>
    <t>Notes</t>
  </si>
  <si>
    <t>Received From</t>
  </si>
  <si>
    <t>Projects</t>
  </si>
  <si>
    <t>HARTFIELD PARISH COUNCIL</t>
  </si>
  <si>
    <t>EARMARKED RESERVES</t>
  </si>
  <si>
    <t>Earmarked</t>
  </si>
  <si>
    <t>Transfer</t>
  </si>
  <si>
    <t>Reserve</t>
  </si>
  <si>
    <t>to</t>
  </si>
  <si>
    <t>from</t>
  </si>
  <si>
    <t>Project</t>
  </si>
  <si>
    <t>Reserves</t>
  </si>
  <si>
    <t>Approved</t>
  </si>
  <si>
    <t>£</t>
  </si>
  <si>
    <t>Memorial Arch Maintenance Fund</t>
  </si>
  <si>
    <t>Parish Plan</t>
  </si>
  <si>
    <t>TOTAL</t>
  </si>
  <si>
    <t>Hartfield Parish Council</t>
  </si>
  <si>
    <t>Creditors</t>
  </si>
  <si>
    <t>Balance per Accounts</t>
  </si>
  <si>
    <t>Pavilion Professional Fees</t>
  </si>
  <si>
    <t>Insurance</t>
  </si>
  <si>
    <t>Legal</t>
  </si>
  <si>
    <t>Staff Costs</t>
  </si>
  <si>
    <t>Administration Expenses</t>
  </si>
  <si>
    <t>Pavilion</t>
  </si>
  <si>
    <t>Grants</t>
  </si>
  <si>
    <t>PCC</t>
  </si>
  <si>
    <t>Halls</t>
  </si>
  <si>
    <t>ROW</t>
  </si>
  <si>
    <t>Visitors Maps</t>
  </si>
  <si>
    <t>Millennium Maps</t>
  </si>
  <si>
    <t>Debtors</t>
  </si>
  <si>
    <t>Other Income</t>
  </si>
  <si>
    <t>EXPENDITURE</t>
  </si>
  <si>
    <t>Income</t>
  </si>
  <si>
    <t>Other income</t>
  </si>
  <si>
    <t>Expenditure</t>
  </si>
  <si>
    <t>Surplus/(Deficit)</t>
  </si>
  <si>
    <t>TOTAL EXPENDITURE</t>
  </si>
  <si>
    <t>Election</t>
  </si>
  <si>
    <t>Pledged Grants</t>
  </si>
  <si>
    <t>Coalyard</t>
  </si>
  <si>
    <t>Public Works Loan Board</t>
  </si>
  <si>
    <t>Hartfield Parish Council  - Balance Sheet</t>
  </si>
  <si>
    <t>CHECK</t>
  </si>
  <si>
    <t>Bank Int</t>
  </si>
  <si>
    <t>Interest</t>
  </si>
  <si>
    <t>`</t>
  </si>
  <si>
    <t>Rent for Coal Yard</t>
  </si>
  <si>
    <t>Receipts</t>
  </si>
  <si>
    <t>Payments</t>
  </si>
  <si>
    <t>Pavilion/Town Croft rental sports clubs</t>
  </si>
  <si>
    <t>Map sales</t>
  </si>
  <si>
    <t>Insurance claims</t>
  </si>
  <si>
    <t>General Administration</t>
  </si>
  <si>
    <t>Coalyard expenses</t>
  </si>
  <si>
    <t>Coalyard repayments</t>
  </si>
  <si>
    <t>Town Croft and Parish Assets</t>
  </si>
  <si>
    <t>VAT on payments</t>
  </si>
  <si>
    <t>VAT refund</t>
  </si>
  <si>
    <t>Working Trial Balance</t>
  </si>
  <si>
    <t>Reverse</t>
  </si>
  <si>
    <t>OPENING</t>
  </si>
  <si>
    <t>BALANCE</t>
  </si>
  <si>
    <t>DEBTORS</t>
  </si>
  <si>
    <t>CREDITORS</t>
  </si>
  <si>
    <t>PAYMENT</t>
  </si>
  <si>
    <t>RECEIPTS</t>
  </si>
  <si>
    <t>I&amp;E ACCOUNT</t>
  </si>
  <si>
    <t>SHEET</t>
  </si>
  <si>
    <t>DR</t>
  </si>
  <si>
    <t>CR</t>
  </si>
  <si>
    <t>+</t>
  </si>
  <si>
    <t>-</t>
  </si>
  <si>
    <t>Parish Map/Visitors Map sales</t>
  </si>
  <si>
    <t>Awards &amp; Grants</t>
  </si>
  <si>
    <t>Coalyard Interest</t>
  </si>
  <si>
    <t>Balance Sheet</t>
  </si>
  <si>
    <t>Cash &amp; Bank</t>
  </si>
  <si>
    <t>Memorial Arch Maintenance</t>
  </si>
  <si>
    <t>Repair Pavilion/Youth Hut</t>
  </si>
  <si>
    <t>New Storage on Town Croft</t>
  </si>
  <si>
    <t>General Fund</t>
  </si>
  <si>
    <t>CURRENT ASSETS</t>
  </si>
  <si>
    <t>VAT recoverable</t>
  </si>
  <si>
    <t>CURRENT LIABILITIES</t>
  </si>
  <si>
    <t>LONG TERM LIABILITIES</t>
  </si>
  <si>
    <t>NET ASSETS</t>
  </si>
  <si>
    <t>Represented by:</t>
  </si>
  <si>
    <t>General fund</t>
  </si>
  <si>
    <t>Earmarked reserves</t>
  </si>
  <si>
    <t>Chairman</t>
  </si>
  <si>
    <t>Responsible Financial Officer</t>
  </si>
  <si>
    <t>Date ………………………………………..                                     Date ………………………………………..</t>
  </si>
  <si>
    <t>Street Lighting</t>
  </si>
  <si>
    <t>Bank and cash</t>
  </si>
  <si>
    <t>(assets)</t>
  </si>
  <si>
    <t>(liabities)</t>
  </si>
  <si>
    <t>Horticultural Society</t>
  </si>
  <si>
    <t>Pavilion Project</t>
  </si>
  <si>
    <t>Pavilion project</t>
  </si>
  <si>
    <t>Income &amp; Expenditure Account</t>
  </si>
  <si>
    <t>Year</t>
  </si>
  <si>
    <t>Tenant - Coalyard</t>
  </si>
  <si>
    <t>Pavilion / Town Croft Rental Income</t>
  </si>
  <si>
    <t>NET INCOMING/(OUTGOING) RESOURCES FOR THE YEAR</t>
  </si>
  <si>
    <t>NET TRANSFERS FROM/(TO) RESERVES</t>
  </si>
  <si>
    <t>NET MOVEMENT FOR THE YEAR</t>
  </si>
  <si>
    <t>BALANCE BROUGHT FORWARD</t>
  </si>
  <si>
    <t>BALANCE CARRIED FORWARD</t>
  </si>
  <si>
    <t>Donations/Other rentals</t>
  </si>
  <si>
    <t>For the Year to 31 March 2008</t>
  </si>
  <si>
    <t xml:space="preserve">Purchase of assets, </t>
  </si>
  <si>
    <t>05 -07 VAT adjustment</t>
  </si>
  <si>
    <t>Fixed Assets</t>
  </si>
  <si>
    <t>Dr</t>
  </si>
  <si>
    <t>Cr</t>
  </si>
  <si>
    <t>Bank</t>
  </si>
  <si>
    <t>Current liabilities</t>
  </si>
  <si>
    <t>Current assets</t>
  </si>
  <si>
    <t>Town Croft</t>
  </si>
  <si>
    <t>Public Works Loan</t>
  </si>
  <si>
    <t>Earmarked Reserves</t>
  </si>
  <si>
    <t>Contents</t>
  </si>
  <si>
    <t>HARTFIED PARISH COUNCIL</t>
  </si>
  <si>
    <t>Page</t>
  </si>
  <si>
    <t>Cash book, income</t>
  </si>
  <si>
    <t>Cash book, expenditure</t>
  </si>
  <si>
    <t>Cash book, summary</t>
  </si>
  <si>
    <t>I&amp;E Account</t>
  </si>
  <si>
    <t>Balance sheet</t>
  </si>
  <si>
    <t>VAT account</t>
  </si>
  <si>
    <t>Opening balances</t>
  </si>
  <si>
    <t>Bank reconcilation</t>
  </si>
  <si>
    <t>Supporting statements</t>
  </si>
  <si>
    <t>COMMUNITY ASSETS</t>
  </si>
  <si>
    <t>Memorial Gardens</t>
  </si>
  <si>
    <t>Sports Pavilion on Town Croft</t>
  </si>
  <si>
    <t>Allotments</t>
  </si>
  <si>
    <t>Playground Equipment</t>
  </si>
  <si>
    <t>War Memorials (Hartfield + Holtye)</t>
  </si>
  <si>
    <t>Wall around tree at Church Street</t>
  </si>
  <si>
    <t>The Old Coalyard</t>
  </si>
  <si>
    <t>Croft Barn</t>
  </si>
  <si>
    <t>OTHER FIXED ASSETS</t>
  </si>
  <si>
    <t>The basis of valuation of these assets is replacement value, with the exception of</t>
  </si>
  <si>
    <t>Borrowings</t>
  </si>
  <si>
    <t>On 15th March 2006 the Parish Council entered into a loan agreement with the Public Works</t>
  </si>
  <si>
    <t>Loan Board. The purpose of the loan was to purchase the Old Coalyard for £350,000 and pay</t>
  </si>
  <si>
    <t>the related VAT (£61,250) and Stamp Duty (£12,337.50)</t>
  </si>
  <si>
    <t>The Loan is in the sum of £425,000 for a period of 30 years. Interest is fixed for the life of the</t>
  </si>
  <si>
    <t>loan at 4.45%.</t>
  </si>
  <si>
    <t>The capital and interest is paid half yearly commencing 30 May 2006.</t>
  </si>
  <si>
    <t>Leases</t>
  </si>
  <si>
    <t>Debts Outstanding</t>
  </si>
  <si>
    <t>Tenancies</t>
  </si>
  <si>
    <t>Section 137 Payments</t>
  </si>
  <si>
    <t>S.137 of the Local Government Act 1972 allows Parish Councils to spend an amount per elector</t>
  </si>
  <si>
    <t xml:space="preserve">for the benefit of the people of the parish on activities or projects not specifically authorised  </t>
  </si>
  <si>
    <t xml:space="preserve">by other powers.    </t>
  </si>
  <si>
    <t>S.137 was amended by the Local Government &amp; Housing Act 1989 to ensure that the benefit</t>
  </si>
  <si>
    <t xml:space="preserve">obtained under this power must be in proportion to the expenditure incurred.   </t>
  </si>
  <si>
    <t>Advertising &amp; Publicity</t>
  </si>
  <si>
    <t>Contingent Liabilities</t>
  </si>
  <si>
    <t>1.     On 15th March 2006 the Parish Council entered into a loan agreement with the Public Works</t>
  </si>
  <si>
    <t>Pensions</t>
  </si>
  <si>
    <t>There are no provisions for pensions.</t>
  </si>
  <si>
    <t>Signed</t>
  </si>
  <si>
    <t>………………………..</t>
  </si>
  <si>
    <t>Parish Councillor</t>
  </si>
  <si>
    <t>Supporting Statement 1</t>
  </si>
  <si>
    <t>Supporting Statement 2</t>
  </si>
  <si>
    <t>Electronic</t>
  </si>
  <si>
    <t>Printed on request</t>
  </si>
  <si>
    <t>Budget vs I&amp;E</t>
  </si>
  <si>
    <t>Budget</t>
  </si>
  <si>
    <t>FINANCIAL STATEMENTS</t>
  </si>
  <si>
    <t>Expenditure vs Budget</t>
  </si>
  <si>
    <t>Tel/Fax/email</t>
  </si>
  <si>
    <t>Exp'ses/Mileage</t>
  </si>
  <si>
    <t>Newsl'tt'r printing</t>
  </si>
  <si>
    <t>Newsl'tt'r Postage</t>
  </si>
  <si>
    <t>Other postage</t>
  </si>
  <si>
    <t>Audit/   Accancy</t>
  </si>
  <si>
    <t>Office other</t>
  </si>
  <si>
    <t>Hall Hire</t>
  </si>
  <si>
    <t>Cllr Allowncs</t>
  </si>
  <si>
    <t>Ent'ment</t>
  </si>
  <si>
    <t>election</t>
  </si>
  <si>
    <t>Web-site</t>
  </si>
  <si>
    <t>Professional fees/Allowances</t>
  </si>
  <si>
    <t>Maintenance</t>
  </si>
  <si>
    <t>Playg'd</t>
  </si>
  <si>
    <t>Mem garden</t>
  </si>
  <si>
    <t>Reactive repairs</t>
  </si>
  <si>
    <t>Plants Decs</t>
  </si>
  <si>
    <t>Coalyard (interest)</t>
  </si>
  <si>
    <t>Coalyard capital</t>
  </si>
  <si>
    <t>Street lights</t>
  </si>
  <si>
    <t>Pav/Y'th hut</t>
  </si>
  <si>
    <t>Check</t>
  </si>
  <si>
    <t>Office/Printing/Stationery/Publicity</t>
  </si>
  <si>
    <t xml:space="preserve">Town Croft and Parish Assets other income </t>
  </si>
  <si>
    <t>Awards and Grants</t>
  </si>
  <si>
    <t>Walk in the Woods/other</t>
  </si>
  <si>
    <t>Administrative Expenses</t>
  </si>
  <si>
    <t>Staff costs</t>
  </si>
  <si>
    <t>Course Fees/   Subs</t>
  </si>
  <si>
    <t>Miscellaneous</t>
  </si>
  <si>
    <t>Coalyard interest</t>
  </si>
  <si>
    <t>Cash Book Summary to date</t>
  </si>
  <si>
    <t>Year Ending 31st March 2009</t>
  </si>
  <si>
    <t xml:space="preserve">Coalyard </t>
  </si>
  <si>
    <t>Administation</t>
  </si>
  <si>
    <t>Town Croft &amp; Parish Assests</t>
  </si>
  <si>
    <t>Section 137</t>
  </si>
  <si>
    <t>Other grants S. 137</t>
  </si>
  <si>
    <t>PCCs S. 137</t>
  </si>
  <si>
    <t>Halls S. 133</t>
  </si>
  <si>
    <t>Adjustment 06'07</t>
  </si>
  <si>
    <t>Opening Balances - 1st April 2008</t>
  </si>
  <si>
    <t>Councillor allowances</t>
  </si>
  <si>
    <t>Carry forward (GF plus ER)</t>
  </si>
  <si>
    <t>Councillor Allowances</t>
  </si>
  <si>
    <t>Coalyard investment/repayment</t>
  </si>
  <si>
    <t>Planned repairs</t>
  </si>
  <si>
    <t>Changes to planned budget</t>
  </si>
  <si>
    <t>Expenditure to date</t>
  </si>
  <si>
    <t>Current balance</t>
  </si>
  <si>
    <t>Income to date</t>
  </si>
  <si>
    <t>Section 139 Earmarked reserve</t>
  </si>
  <si>
    <t>Rights of Way</t>
  </si>
  <si>
    <t>Hartfield Pavilion Fund</t>
  </si>
  <si>
    <t>Pavilion/Youth hut</t>
  </si>
  <si>
    <t>Playground</t>
  </si>
  <si>
    <t>Memorial Garden</t>
  </si>
  <si>
    <t xml:space="preserve">Reactive Repairs &amp; Maintenance </t>
  </si>
  <si>
    <t>Plants &amp; Decorations</t>
  </si>
  <si>
    <t>Coalyard (Interest)</t>
  </si>
  <si>
    <t>Coalyard capital repayment</t>
  </si>
  <si>
    <t>Transport / Highways</t>
  </si>
  <si>
    <t>Salary &amp; PAYE</t>
  </si>
  <si>
    <t>Telephone/Fax/Email</t>
  </si>
  <si>
    <t>Petty Cash / Mileage</t>
  </si>
  <si>
    <t>Office expenditure</t>
  </si>
  <si>
    <t>Newsletter</t>
  </si>
  <si>
    <t>Audit &amp; Accountancy</t>
  </si>
  <si>
    <t>Courses &amp; Subscriptions</t>
  </si>
  <si>
    <t>Committee room/Hall hire</t>
  </si>
  <si>
    <t>Councillors' allowances</t>
  </si>
  <si>
    <t>Entertainment</t>
  </si>
  <si>
    <t>Advertising/Publicity/Election</t>
  </si>
  <si>
    <t>Surplus/(deficit) of Income over Expenditure</t>
  </si>
  <si>
    <t>Office stationery</t>
  </si>
  <si>
    <t>Fingerpost maintenance</t>
  </si>
  <si>
    <t>Telephone boxes</t>
  </si>
  <si>
    <t>Forward Plan</t>
  </si>
  <si>
    <t>VAT rebate</t>
  </si>
  <si>
    <t>Investments - Coalyard</t>
  </si>
  <si>
    <t>Earmarked reserve</t>
  </si>
  <si>
    <t>Town Croft maintenance contributions</t>
  </si>
  <si>
    <t>YEAR ENDED 31 MARCH 2012</t>
  </si>
  <si>
    <t xml:space="preserve">Play ground 106 monies </t>
  </si>
  <si>
    <t xml:space="preserve">Contingency </t>
  </si>
  <si>
    <t xml:space="preserve">Interest </t>
  </si>
  <si>
    <t xml:space="preserve">Tenants Deposit Fund </t>
  </si>
  <si>
    <t xml:space="preserve">February 2012 transferred in </t>
  </si>
  <si>
    <t>Town Croft contributions</t>
  </si>
  <si>
    <t xml:space="preserve">Telephone Boxes </t>
  </si>
  <si>
    <t xml:space="preserve">Pavilion Project </t>
  </si>
  <si>
    <t xml:space="preserve">Street Furniture </t>
  </si>
  <si>
    <t xml:space="preserve">Gates and Fences </t>
  </si>
  <si>
    <t xml:space="preserve">General Contents </t>
  </si>
  <si>
    <t xml:space="preserve">Office Contents </t>
  </si>
  <si>
    <t xml:space="preserve">Community land which is valued at £1.00 </t>
  </si>
  <si>
    <t>2011/2012</t>
  </si>
  <si>
    <t>Accounts for Year End 31 March 2012</t>
  </si>
  <si>
    <t xml:space="preserve">11,12 &amp;13 </t>
  </si>
  <si>
    <t>Jubilee</t>
  </si>
  <si>
    <t>EXPENDITURE 2012-13</t>
  </si>
  <si>
    <t>GYH and car park</t>
  </si>
  <si>
    <t>PAYE</t>
  </si>
  <si>
    <t>Salary</t>
  </si>
  <si>
    <t>INCOME 2012-2013</t>
  </si>
  <si>
    <t>Pav/YH contributions</t>
  </si>
  <si>
    <t>GYH rents</t>
  </si>
  <si>
    <t>2.4.12</t>
  </si>
  <si>
    <t xml:space="preserve">HMRC </t>
  </si>
  <si>
    <t xml:space="preserve">VAT Refund </t>
  </si>
  <si>
    <t>Santander</t>
  </si>
  <si>
    <t xml:space="preserve">Jubillee Tickets </t>
  </si>
  <si>
    <t xml:space="preserve">Various </t>
  </si>
  <si>
    <t xml:space="preserve">Sue Martin </t>
  </si>
  <si>
    <t xml:space="preserve">Rent </t>
  </si>
  <si>
    <t xml:space="preserve">Donation Croft </t>
  </si>
  <si>
    <t xml:space="preserve">HCC </t>
  </si>
  <si>
    <t xml:space="preserve">Charlotte Beare </t>
  </si>
  <si>
    <t xml:space="preserve">Donation Chairs </t>
  </si>
  <si>
    <t xml:space="preserve">HTC </t>
  </si>
  <si>
    <t>26.4.12</t>
  </si>
  <si>
    <t>22.4.12</t>
  </si>
  <si>
    <t>18.4.12</t>
  </si>
  <si>
    <t xml:space="preserve">DD </t>
  </si>
  <si>
    <t xml:space="preserve">Southern Water </t>
  </si>
  <si>
    <t xml:space="preserve">Supply Y Hut </t>
  </si>
  <si>
    <t>1.4.12</t>
  </si>
  <si>
    <t xml:space="preserve">SALC </t>
  </si>
  <si>
    <t xml:space="preserve">Subscriptions </t>
  </si>
  <si>
    <t xml:space="preserve">Wealden District Ass of Local Councils </t>
  </si>
  <si>
    <t xml:space="preserve">EDF </t>
  </si>
  <si>
    <t xml:space="preserve">Street lighting </t>
  </si>
  <si>
    <t xml:space="preserve">Printing - Raffle </t>
  </si>
  <si>
    <t xml:space="preserve">Threappledton Printers </t>
  </si>
  <si>
    <t xml:space="preserve">South East Water </t>
  </si>
  <si>
    <t xml:space="preserve">Supply GYH </t>
  </si>
  <si>
    <t xml:space="preserve">Phone </t>
  </si>
  <si>
    <t xml:space="preserve">BT </t>
  </si>
  <si>
    <t xml:space="preserve">Stationary </t>
  </si>
  <si>
    <t>Supply Pavilion</t>
  </si>
  <si>
    <t xml:space="preserve">Amadeus </t>
  </si>
  <si>
    <t>E Fulham</t>
  </si>
  <si>
    <t xml:space="preserve">Salary </t>
  </si>
  <si>
    <t xml:space="preserve">Tax / NI </t>
  </si>
  <si>
    <t xml:space="preserve">Reimburse WDC / SLCC bills </t>
  </si>
  <si>
    <t xml:space="preserve">WDC </t>
  </si>
  <si>
    <t>Rates GYH 2011/12</t>
  </si>
  <si>
    <t xml:space="preserve">Reimburse postage </t>
  </si>
  <si>
    <t xml:space="preserve">Dog Bins </t>
  </si>
  <si>
    <t>1.5.12</t>
  </si>
  <si>
    <t xml:space="preserve">Play safety </t>
  </si>
  <si>
    <t>play safe certificate 2010</t>
  </si>
  <si>
    <t xml:space="preserve">Supply playing Field </t>
  </si>
  <si>
    <t>DD</t>
  </si>
  <si>
    <t xml:space="preserve">GYH Flat 2 final Bill </t>
  </si>
  <si>
    <t xml:space="preserve">GYH Flat 1 Final Bill </t>
  </si>
  <si>
    <t xml:space="preserve">Sargents </t>
  </si>
  <si>
    <t xml:space="preserve">horsechestnut on croft </t>
  </si>
  <si>
    <t>Bin pavilion</t>
  </si>
  <si>
    <t xml:space="preserve">Bin Croft </t>
  </si>
  <si>
    <t xml:space="preserve">Bin GYH </t>
  </si>
  <si>
    <t xml:space="preserve">Drainage GYH </t>
  </si>
  <si>
    <t xml:space="preserve">EMS </t>
  </si>
  <si>
    <t xml:space="preserve">Signage GYH </t>
  </si>
  <si>
    <t xml:space="preserve">J Minter </t>
  </si>
  <si>
    <t>Disco</t>
  </si>
  <si>
    <t xml:space="preserve">Marquee </t>
  </si>
  <si>
    <t xml:space="preserve">Trumps </t>
  </si>
  <si>
    <t xml:space="preserve">R Potter </t>
  </si>
  <si>
    <t xml:space="preserve">Hog Roast </t>
  </si>
  <si>
    <t xml:space="preserve">Clair Park </t>
  </si>
  <si>
    <t xml:space="preserve">Evening event tickets </t>
  </si>
  <si>
    <t>Donation Jubilee</t>
  </si>
  <si>
    <t xml:space="preserve">H Johns </t>
  </si>
  <si>
    <t>FHL Park</t>
  </si>
  <si>
    <t xml:space="preserve">C Hardy </t>
  </si>
  <si>
    <t xml:space="preserve">C&amp;MRA </t>
  </si>
  <si>
    <t>Donation Pavilion</t>
  </si>
  <si>
    <t xml:space="preserve">Precept </t>
  </si>
  <si>
    <t xml:space="preserve">Fun Run Donations </t>
  </si>
  <si>
    <t>30.4.12</t>
  </si>
  <si>
    <t>PAT testing GYH / Pavilion</t>
  </si>
  <si>
    <t xml:space="preserve">Neil Baker </t>
  </si>
  <si>
    <t xml:space="preserve">Expenses GYH / Pavilion </t>
  </si>
  <si>
    <t>9.5.12</t>
  </si>
  <si>
    <t>GYH reactive repairs</t>
  </si>
  <si>
    <t>Jubilee evening event</t>
  </si>
  <si>
    <t xml:space="preserve">Jubilee draw </t>
  </si>
  <si>
    <t>Goods Yard House</t>
  </si>
  <si>
    <t>other</t>
  </si>
  <si>
    <t xml:space="preserve">Donations </t>
  </si>
  <si>
    <t>Brought forward from General fund</t>
  </si>
  <si>
    <t>Planned Maintenance</t>
  </si>
  <si>
    <t>Total cost</t>
  </si>
  <si>
    <t>Playschool Trustees</t>
  </si>
  <si>
    <t>Trust Deed</t>
  </si>
  <si>
    <t>PCCs</t>
  </si>
  <si>
    <t>Other Grants &amp; Donations</t>
  </si>
  <si>
    <t>Legal fees</t>
  </si>
  <si>
    <t>12/13 budget</t>
  </si>
  <si>
    <t>Town Croft and Parish Assets maintenance contributions</t>
  </si>
  <si>
    <t>Goods Yard  House</t>
  </si>
  <si>
    <t>Gardner</t>
  </si>
  <si>
    <t>Higgins</t>
  </si>
  <si>
    <t>Holmes</t>
  </si>
  <si>
    <t>Skinner</t>
  </si>
  <si>
    <t xml:space="preserve">Holland </t>
  </si>
  <si>
    <t xml:space="preserve">Wells </t>
  </si>
  <si>
    <t xml:space="preserve">Allen </t>
  </si>
  <si>
    <t>Evening event tickets + Donation</t>
  </si>
  <si>
    <t xml:space="preserve">Stoolball Club </t>
  </si>
  <si>
    <t>6.5.12</t>
  </si>
  <si>
    <t xml:space="preserve">Hatch </t>
  </si>
  <si>
    <t>Robinson</t>
  </si>
  <si>
    <t xml:space="preserve">Donation jubilee </t>
  </si>
  <si>
    <t xml:space="preserve">In Flight Entertainment </t>
  </si>
  <si>
    <t>SAS</t>
  </si>
  <si>
    <t xml:space="preserve">GYH Achive Cupboard / Miscellaneous </t>
  </si>
  <si>
    <t>14.5.12</t>
  </si>
  <si>
    <t xml:space="preserve">GYH Rates </t>
  </si>
  <si>
    <t>15.5.12</t>
  </si>
  <si>
    <t xml:space="preserve">Youth Hut Rates </t>
  </si>
  <si>
    <t xml:space="preserve">Paula Jones </t>
  </si>
  <si>
    <t xml:space="preserve">Cleaning - Various </t>
  </si>
  <si>
    <t xml:space="preserve">GYH planned maintenance </t>
  </si>
  <si>
    <t xml:space="preserve">gutter repair materials reimburse </t>
  </si>
  <si>
    <t xml:space="preserve">M Colenutt </t>
  </si>
  <si>
    <t xml:space="preserve">Direct Tech </t>
  </si>
  <si>
    <t>16.5.12</t>
  </si>
  <si>
    <t>PWLB</t>
  </si>
  <si>
    <t>30.5.12</t>
  </si>
  <si>
    <t xml:space="preserve">GYH </t>
  </si>
  <si>
    <t xml:space="preserve">Maintenance and planned repairs </t>
  </si>
  <si>
    <t xml:space="preserve">Reactive Repairs </t>
  </si>
  <si>
    <t xml:space="preserve">Jones </t>
  </si>
  <si>
    <t xml:space="preserve">Hutchinson </t>
  </si>
  <si>
    <t>Donation jubilee</t>
  </si>
  <si>
    <t>Atkin</t>
  </si>
  <si>
    <t>Trustees of Withyham Estate</t>
  </si>
  <si>
    <t xml:space="preserve">Hutchings </t>
  </si>
  <si>
    <t>Mette Campbell</t>
  </si>
  <si>
    <t xml:space="preserve">Van Maurik </t>
  </si>
  <si>
    <t xml:space="preserve">Evening event Tickets + raffle </t>
  </si>
  <si>
    <t xml:space="preserve">J Digby </t>
  </si>
  <si>
    <t xml:space="preserve">South and South east in bloom </t>
  </si>
  <si>
    <t>entry fee</t>
  </si>
  <si>
    <t xml:space="preserve">Community Bus </t>
  </si>
  <si>
    <t xml:space="preserve">E Fulham </t>
  </si>
  <si>
    <t xml:space="preserve">Emorsgate Seeds </t>
  </si>
  <si>
    <t xml:space="preserve">Seeds GYH </t>
  </si>
  <si>
    <t xml:space="preserve">Reimburse seeds / plants </t>
  </si>
  <si>
    <t xml:space="preserve">capital and interest repayments </t>
  </si>
  <si>
    <t xml:space="preserve">Littleford </t>
  </si>
  <si>
    <t xml:space="preserve">Taylor </t>
  </si>
  <si>
    <t xml:space="preserve">Higgins </t>
  </si>
  <si>
    <t xml:space="preserve">various </t>
  </si>
  <si>
    <t xml:space="preserve">McElligott </t>
  </si>
  <si>
    <t>Valentin</t>
  </si>
  <si>
    <t>Hammersley</t>
  </si>
  <si>
    <t>Timpson</t>
  </si>
  <si>
    <t>Hodge</t>
  </si>
  <si>
    <t xml:space="preserve">Oakley </t>
  </si>
  <si>
    <t xml:space="preserve">Hammersley </t>
  </si>
  <si>
    <t>Nathan</t>
  </si>
  <si>
    <t xml:space="preserve">Colenutt </t>
  </si>
  <si>
    <t xml:space="preserve">Hardy / Parrock Lane </t>
  </si>
  <si>
    <t>NWCTP</t>
  </si>
  <si>
    <t>fenton/mackaysmith/Donner/ Mackenzie/ Lambeth</t>
  </si>
  <si>
    <t>Jonhson/Jameison/Carden/Hutchings/Hancock/Lusted/Searle/Jackson</t>
  </si>
  <si>
    <t xml:space="preserve">Holmes </t>
  </si>
  <si>
    <t>Everest /Chalke /Moore</t>
  </si>
  <si>
    <t xml:space="preserve">Evening Event Tickets </t>
  </si>
  <si>
    <t xml:space="preserve">Elliot </t>
  </si>
  <si>
    <t>21.5.12</t>
  </si>
  <si>
    <t xml:space="preserve">PTA </t>
  </si>
  <si>
    <t>Donation sports day</t>
  </si>
  <si>
    <t>Beare / Risby / Fulham / Green</t>
  </si>
  <si>
    <t xml:space="preserve">Beare / Risby /Thompson </t>
  </si>
  <si>
    <t>24.5.12</t>
  </si>
  <si>
    <t xml:space="preserve">CANCELLED </t>
  </si>
  <si>
    <t>Micheal Crittenden</t>
  </si>
  <si>
    <t xml:space="preserve">Clearance of bank </t>
  </si>
  <si>
    <t>Adrian Fenton</t>
  </si>
  <si>
    <t xml:space="preserve">Gutters Pavilion Repair </t>
  </si>
  <si>
    <t xml:space="preserve">Village Hall Annual Meeting Hire </t>
  </si>
  <si>
    <t xml:space="preserve">Village Hall </t>
  </si>
  <si>
    <t xml:space="preserve">Open Spaces </t>
  </si>
  <si>
    <t xml:space="preserve">Plants / Planting </t>
  </si>
  <si>
    <t xml:space="preserve">Casablanca Nurseries </t>
  </si>
  <si>
    <t>Broker Network</t>
  </si>
  <si>
    <t xml:space="preserve">D Gullick </t>
  </si>
  <si>
    <t xml:space="preserve">Extras / Bar area </t>
  </si>
  <si>
    <t xml:space="preserve">Replacement Cheque </t>
  </si>
  <si>
    <t xml:space="preserve">Expenses Various </t>
  </si>
  <si>
    <t>11.6.12</t>
  </si>
  <si>
    <t xml:space="preserve">Perryhill Orchard </t>
  </si>
  <si>
    <t>Gas pavilion</t>
  </si>
  <si>
    <t xml:space="preserve">Paint for Projector Stand </t>
  </si>
  <si>
    <t xml:space="preserve">Style Charm </t>
  </si>
  <si>
    <t xml:space="preserve">John Smith </t>
  </si>
  <si>
    <t xml:space="preserve">Reimburse parts for stand </t>
  </si>
  <si>
    <t>11.6,12</t>
  </si>
  <si>
    <t xml:space="preserve">Repairs - Various </t>
  </si>
  <si>
    <t xml:space="preserve">Hynes </t>
  </si>
  <si>
    <t xml:space="preserve">Donation Jubilee </t>
  </si>
  <si>
    <t xml:space="preserve">Donation pavilion / croft </t>
  </si>
  <si>
    <t xml:space="preserve">Rude Mechanicals </t>
  </si>
  <si>
    <t>28.5.12</t>
  </si>
  <si>
    <t>Timpson / Price / Cope Graham / Kenny / Brice /Mcglew /searle</t>
  </si>
  <si>
    <t>Keville</t>
  </si>
  <si>
    <t xml:space="preserve">Hartfield PCC </t>
  </si>
  <si>
    <t xml:space="preserve">Holy Trinity Colemans Hatch </t>
  </si>
  <si>
    <t xml:space="preserve">St Mary The Virgin CE Primary School </t>
  </si>
  <si>
    <t xml:space="preserve">Cricket Club </t>
  </si>
  <si>
    <t xml:space="preserve">Colemans Hatch W1 </t>
  </si>
  <si>
    <t xml:space="preserve">Tennis Club </t>
  </si>
  <si>
    <t xml:space="preserve">Colemans Hatch Bowling Club </t>
  </si>
  <si>
    <t xml:space="preserve">Stoolball </t>
  </si>
  <si>
    <t xml:space="preserve">Brownies </t>
  </si>
  <si>
    <t xml:space="preserve">Guides </t>
  </si>
  <si>
    <t xml:space="preserve">1st Hartfield Beaver group </t>
  </si>
  <si>
    <t xml:space="preserve">1st Hartfield Scout Group </t>
  </si>
  <si>
    <t xml:space="preserve">1st Hartfield Cub Group </t>
  </si>
  <si>
    <t xml:space="preserve">Hartfield in bloom </t>
  </si>
  <si>
    <t>Hartfield Medway WI</t>
  </si>
  <si>
    <t xml:space="preserve">Hartfield Community Play </t>
  </si>
  <si>
    <t xml:space="preserve">Hartfield Village Hall </t>
  </si>
  <si>
    <t xml:space="preserve">Wealden CAB </t>
  </si>
  <si>
    <t>Hartfield Playschool</t>
  </si>
  <si>
    <t xml:space="preserve">Mums and Tots </t>
  </si>
  <si>
    <t xml:space="preserve">Grant </t>
  </si>
  <si>
    <t xml:space="preserve">Grants and Donations </t>
  </si>
  <si>
    <t xml:space="preserve">fireworks </t>
  </si>
  <si>
    <t>25.5.12</t>
  </si>
  <si>
    <t xml:space="preserve">Potters Trotters </t>
  </si>
  <si>
    <t xml:space="preserve">G Kenny </t>
  </si>
  <si>
    <t xml:space="preserve">hire fee </t>
  </si>
  <si>
    <t xml:space="preserve">Ellis of Richmond </t>
  </si>
  <si>
    <t>refreshments</t>
  </si>
  <si>
    <t>17.6.12</t>
  </si>
  <si>
    <t>Pyrovision</t>
  </si>
  <si>
    <t xml:space="preserve">firework display </t>
  </si>
  <si>
    <t xml:space="preserve">mulch </t>
  </si>
  <si>
    <t>Reimburse Clock</t>
  </si>
  <si>
    <t xml:space="preserve">Reimburse Jubilee accessories </t>
  </si>
  <si>
    <t xml:space="preserve">Newsletter printing </t>
  </si>
  <si>
    <t xml:space="preserve">Printing - various </t>
  </si>
  <si>
    <t xml:space="preserve">N Holmes </t>
  </si>
  <si>
    <t>2.7.12</t>
  </si>
  <si>
    <t xml:space="preserve">Evening event </t>
  </si>
  <si>
    <t xml:space="preserve">Chalke </t>
  </si>
  <si>
    <t xml:space="preserve">Raffle </t>
  </si>
  <si>
    <t xml:space="preserve">Beer </t>
  </si>
  <si>
    <t xml:space="preserve">Fulham </t>
  </si>
  <si>
    <t xml:space="preserve">Office Supplies </t>
  </si>
  <si>
    <t xml:space="preserve">Expenses </t>
  </si>
  <si>
    <t>16.6.12</t>
  </si>
  <si>
    <t xml:space="preserve">Community Play </t>
  </si>
  <si>
    <t xml:space="preserve">resale of evening items </t>
  </si>
  <si>
    <t xml:space="preserve">resale evening items </t>
  </si>
  <si>
    <t xml:space="preserve">Broadband </t>
  </si>
  <si>
    <t xml:space="preserve">J Edwarde </t>
  </si>
  <si>
    <t xml:space="preserve">Fun run / Bar profits </t>
  </si>
  <si>
    <t>22.6.12</t>
  </si>
  <si>
    <t xml:space="preserve">Credit note jubilee </t>
  </si>
  <si>
    <t xml:space="preserve">Scouts </t>
  </si>
  <si>
    <t xml:space="preserve">Pavilion donation - football / AGM </t>
  </si>
  <si>
    <t xml:space="preserve">Wybourne </t>
  </si>
  <si>
    <t xml:space="preserve">playground bin </t>
  </si>
  <si>
    <t xml:space="preserve">security </t>
  </si>
  <si>
    <t xml:space="preserve">M Smith </t>
  </si>
  <si>
    <t xml:space="preserve">Youth Hut Project </t>
  </si>
  <si>
    <t>Consultation - Neighbourhood Plan</t>
  </si>
  <si>
    <t>Referendum - Neighbourhood Plan</t>
  </si>
  <si>
    <t xml:space="preserve">Broadband Project </t>
  </si>
  <si>
    <t xml:space="preserve">Inclusiveness Project </t>
  </si>
  <si>
    <t xml:space="preserve">Logo Project </t>
  </si>
  <si>
    <t xml:space="preserve">Signage Town Croft </t>
  </si>
  <si>
    <t xml:space="preserve">Tools / Security Croft Barn </t>
  </si>
  <si>
    <t xml:space="preserve">Interpretation Board </t>
  </si>
  <si>
    <t>2012-2013</t>
  </si>
  <si>
    <t>May 2012 / July 2012</t>
  </si>
  <si>
    <t xml:space="preserve">T Barham </t>
  </si>
  <si>
    <t xml:space="preserve">Party hire </t>
  </si>
  <si>
    <t xml:space="preserve">Mums and tots hire </t>
  </si>
  <si>
    <t xml:space="preserve">J Holland </t>
  </si>
  <si>
    <t>29.6.12</t>
  </si>
  <si>
    <t xml:space="preserve">M Argent </t>
  </si>
  <si>
    <t xml:space="preserve">Memorial Gdn </t>
  </si>
  <si>
    <t xml:space="preserve">NI / TAX </t>
  </si>
  <si>
    <t xml:space="preserve">P Jones </t>
  </si>
  <si>
    <t>25.7.12</t>
  </si>
  <si>
    <t>25.4.12</t>
  </si>
  <si>
    <t>Rates GYH 2012</t>
  </si>
  <si>
    <t>15.6.12</t>
  </si>
  <si>
    <t>26.7.12</t>
  </si>
  <si>
    <t xml:space="preserve">Printing - Various </t>
  </si>
  <si>
    <t>11.7.12</t>
  </si>
  <si>
    <t>8.8.12</t>
  </si>
  <si>
    <t>Amadeus</t>
  </si>
  <si>
    <t xml:space="preserve">stationary </t>
  </si>
  <si>
    <t>30.7.12</t>
  </si>
  <si>
    <t>Thornburn</t>
  </si>
  <si>
    <t>survey</t>
  </si>
  <si>
    <t>Jubilee various / maps</t>
  </si>
  <si>
    <t>25.6.12</t>
  </si>
  <si>
    <t>Barclays HPC</t>
  </si>
  <si>
    <t xml:space="preserve">Barclays Pavilion fund </t>
  </si>
  <si>
    <t>to open account £1000</t>
  </si>
  <si>
    <t>12.8.12</t>
  </si>
  <si>
    <t>3.9.12</t>
  </si>
  <si>
    <t xml:space="preserve">bins GYH </t>
  </si>
  <si>
    <t xml:space="preserve">Action in Rural Sussex </t>
  </si>
  <si>
    <t>membership</t>
  </si>
  <si>
    <t xml:space="preserve">telephone </t>
  </si>
  <si>
    <t>16.8.12</t>
  </si>
  <si>
    <t>GYH Maintenance</t>
  </si>
  <si>
    <t xml:space="preserve">Project </t>
  </si>
  <si>
    <t>LONG TERM  ASSETS</t>
  </si>
  <si>
    <t>Loan repayments to date represented on Fixed assets register</t>
  </si>
  <si>
    <t xml:space="preserve">Note to the accounts : Please note all fixed assets are listed as per their insurance value on the asset list. </t>
  </si>
  <si>
    <t xml:space="preserve">donation youth hut </t>
  </si>
  <si>
    <t>14.8.12</t>
  </si>
  <si>
    <t>16.7.12</t>
  </si>
  <si>
    <t>Rates</t>
  </si>
  <si>
    <t>GYH</t>
  </si>
  <si>
    <t xml:space="preserve">fun run </t>
  </si>
  <si>
    <t>playground inspection</t>
  </si>
  <si>
    <t xml:space="preserve">Audit </t>
  </si>
  <si>
    <t xml:space="preserve">mick argent </t>
  </si>
  <si>
    <t xml:space="preserve">Mazars </t>
  </si>
  <si>
    <t>29.8.12</t>
  </si>
  <si>
    <t>"</t>
  </si>
  <si>
    <t xml:space="preserve">Halcrow / Various </t>
  </si>
  <si>
    <t xml:space="preserve">tree works various </t>
  </si>
  <si>
    <t xml:space="preserve">various signage / plannes maintenance </t>
  </si>
  <si>
    <t xml:space="preserve">repair to light </t>
  </si>
  <si>
    <t xml:space="preserve">Rates </t>
  </si>
  <si>
    <t>15.8.12</t>
  </si>
  <si>
    <t xml:space="preserve">GYH Bins </t>
  </si>
  <si>
    <t xml:space="preserve">GYH Electric </t>
  </si>
  <si>
    <t>25.8.12</t>
  </si>
  <si>
    <t xml:space="preserve">Horticultural Society </t>
  </si>
  <si>
    <t>1.9.12</t>
  </si>
  <si>
    <t>Grovemoor Associates</t>
  </si>
  <si>
    <t xml:space="preserve">repair to showers </t>
  </si>
  <si>
    <t>Jo Edwarde</t>
  </si>
  <si>
    <t>reimbursement of fun run</t>
  </si>
  <si>
    <t xml:space="preserve">Printing </t>
  </si>
  <si>
    <t>Graham Hamp</t>
  </si>
  <si>
    <t>Roof works pavilion</t>
  </si>
  <si>
    <t>internet GYH</t>
  </si>
  <si>
    <t xml:space="preserve">expenses </t>
  </si>
  <si>
    <t xml:space="preserve">Hatch Solutions </t>
  </si>
  <si>
    <t xml:space="preserve">IT works at GYH </t>
  </si>
  <si>
    <t>Maps</t>
  </si>
  <si>
    <t xml:space="preserve">precept </t>
  </si>
  <si>
    <t xml:space="preserve">repair to pavilion door </t>
  </si>
  <si>
    <t>1.10.12</t>
  </si>
  <si>
    <t>1.11.12</t>
  </si>
  <si>
    <t xml:space="preserve">Water playing field </t>
  </si>
  <si>
    <t xml:space="preserve">Souh East Water </t>
  </si>
  <si>
    <t>at 1 Apr 12</t>
  </si>
  <si>
    <t>at 31 Mar 13</t>
  </si>
  <si>
    <t>annual</t>
  </si>
  <si>
    <t>Goods Yard House Capital</t>
  </si>
  <si>
    <t xml:space="preserve">Goods Yard House Contingency </t>
  </si>
  <si>
    <t>31.3.13</t>
  </si>
  <si>
    <t>The above statement represents fairly the financial position of the authority as at 31 March 2013 and reflects its income and expenditure during the year.  Approved by the Council on</t>
  </si>
  <si>
    <t>8.10.12</t>
  </si>
  <si>
    <t xml:space="preserve">Rent Oct / Nov </t>
  </si>
  <si>
    <t xml:space="preserve">donations </t>
  </si>
  <si>
    <t xml:space="preserve">Key replacement </t>
  </si>
  <si>
    <t>5.11.12</t>
  </si>
  <si>
    <t xml:space="preserve">water GYH </t>
  </si>
  <si>
    <t>donation pavilion</t>
  </si>
  <si>
    <t xml:space="preserve">V Heath </t>
  </si>
  <si>
    <t>15.10.12</t>
  </si>
  <si>
    <t xml:space="preserve">Valley Builders </t>
  </si>
  <si>
    <t xml:space="preserve">final bill GYH </t>
  </si>
  <si>
    <t>16.11.12</t>
  </si>
  <si>
    <t xml:space="preserve">Conference NH </t>
  </si>
  <si>
    <t xml:space="preserve">Dog bin </t>
  </si>
  <si>
    <t xml:space="preserve">British Legion </t>
  </si>
  <si>
    <t xml:space="preserve">wreaths </t>
  </si>
  <si>
    <t xml:space="preserve">Woodward Ambrose </t>
  </si>
  <si>
    <t xml:space="preserve">repairs to pavilion / board y hut </t>
  </si>
  <si>
    <t>22.10.12</t>
  </si>
  <si>
    <t xml:space="preserve">Davies White </t>
  </si>
  <si>
    <t xml:space="preserve">final bill playground </t>
  </si>
  <si>
    <t xml:space="preserve">olympass secuirty </t>
  </si>
  <si>
    <t xml:space="preserve">pavilion alarm service </t>
  </si>
  <si>
    <t xml:space="preserve">printing </t>
  </si>
  <si>
    <t xml:space="preserve">training course </t>
  </si>
  <si>
    <t xml:space="preserve">Goods Yard House Drainage </t>
  </si>
  <si>
    <t xml:space="preserve">  </t>
  </si>
  <si>
    <t>For the Year to 31 March 2012</t>
  </si>
  <si>
    <t>gas pavilion</t>
  </si>
  <si>
    <t xml:space="preserve">Phill Signs </t>
  </si>
  <si>
    <t xml:space="preserve">fingerpost repair </t>
  </si>
  <si>
    <t xml:space="preserve">East Grinstead Glass </t>
  </si>
  <si>
    <t xml:space="preserve">Windows pavilion </t>
  </si>
  <si>
    <t xml:space="preserve">J Pagett </t>
  </si>
  <si>
    <t>15.11.12</t>
  </si>
  <si>
    <t>1.12.12</t>
  </si>
  <si>
    <t>30.11.12</t>
  </si>
  <si>
    <t xml:space="preserve">PWLB </t>
  </si>
  <si>
    <t xml:space="preserve">GYH loan </t>
  </si>
  <si>
    <t>8.11.12</t>
  </si>
  <si>
    <t>12.11.12</t>
  </si>
  <si>
    <t xml:space="preserve">star fireworks </t>
  </si>
  <si>
    <t xml:space="preserve">flash maroon </t>
  </si>
  <si>
    <t xml:space="preserve">various repairs </t>
  </si>
  <si>
    <t xml:space="preserve">rent </t>
  </si>
  <si>
    <t>25.10.12</t>
  </si>
  <si>
    <t xml:space="preserve">j sanders </t>
  </si>
  <si>
    <t>repair to handrail</t>
  </si>
  <si>
    <t>Eric Lamprell</t>
  </si>
  <si>
    <t xml:space="preserve">Keys replacement / expenses </t>
  </si>
  <si>
    <t>CANCELLED</t>
  </si>
  <si>
    <t xml:space="preserve">Alison Hillman </t>
  </si>
  <si>
    <t xml:space="preserve">internal audit </t>
  </si>
  <si>
    <t xml:space="preserve">J Lusted </t>
  </si>
  <si>
    <t>26.11.12</t>
  </si>
  <si>
    <t>5.12.12</t>
  </si>
  <si>
    <t xml:space="preserve">olmpass </t>
  </si>
  <si>
    <t xml:space="preserve">reinstallation of door contacts </t>
  </si>
  <si>
    <t xml:space="preserve">website </t>
  </si>
  <si>
    <t xml:space="preserve">Vision ICT </t>
  </si>
  <si>
    <t>Donation Fete Committee</t>
  </si>
  <si>
    <t xml:space="preserve">Hartfield Fete </t>
  </si>
  <si>
    <t xml:space="preserve">Conservative Party </t>
  </si>
  <si>
    <t xml:space="preserve">donation for room use GYH </t>
  </si>
  <si>
    <t>20.12.12</t>
  </si>
  <si>
    <t>7.1.13</t>
  </si>
  <si>
    <t xml:space="preserve">lottery license renewal </t>
  </si>
  <si>
    <t xml:space="preserve">water supply GYH </t>
  </si>
  <si>
    <t>10.12.12</t>
  </si>
  <si>
    <t>15.1.13</t>
  </si>
  <si>
    <t>11.12.12</t>
  </si>
  <si>
    <t>17.12.12</t>
  </si>
  <si>
    <t xml:space="preserve">14.1.13 </t>
  </si>
  <si>
    <t>e fulham</t>
  </si>
  <si>
    <t>expenses</t>
  </si>
  <si>
    <t xml:space="preserve">salary </t>
  </si>
  <si>
    <t xml:space="preserve">grass cutting </t>
  </si>
  <si>
    <t xml:space="preserve">repairs planned and reactive </t>
  </si>
  <si>
    <t xml:space="preserve">SAS </t>
  </si>
  <si>
    <t>KCC</t>
  </si>
  <si>
    <t xml:space="preserve">fire extinguishers </t>
  </si>
  <si>
    <t>4.2.13</t>
  </si>
  <si>
    <t>dog bin empty</t>
  </si>
  <si>
    <t>donation wreaths</t>
  </si>
  <si>
    <t xml:space="preserve">scouts </t>
  </si>
  <si>
    <t>24.12.12</t>
  </si>
  <si>
    <t>25.1.13</t>
  </si>
  <si>
    <t>13.2.13</t>
  </si>
  <si>
    <t xml:space="preserve">LCR </t>
  </si>
  <si>
    <t xml:space="preserve">donation GYH </t>
  </si>
  <si>
    <t xml:space="preserve">E Sussex </t>
  </si>
  <si>
    <t xml:space="preserve">Wealden District Council </t>
  </si>
  <si>
    <t>Planning application</t>
  </si>
  <si>
    <t>reinburse deposit scheme,SLCC, Expenses</t>
  </si>
  <si>
    <t>reactive repairs pavilion</t>
  </si>
  <si>
    <t>19.2.13</t>
  </si>
  <si>
    <t>4.3.13</t>
  </si>
  <si>
    <t>15.2.13</t>
  </si>
  <si>
    <t>25.2.13</t>
  </si>
  <si>
    <t>)</t>
  </si>
  <si>
    <t>printing</t>
  </si>
  <si>
    <t xml:space="preserve">reimburse postage </t>
  </si>
  <si>
    <t>10.3.13</t>
  </si>
  <si>
    <t>22.3.13</t>
  </si>
  <si>
    <t xml:space="preserve">pavilion electric supply </t>
  </si>
  <si>
    <t>16.3.13</t>
  </si>
  <si>
    <t>12.3.13</t>
  </si>
  <si>
    <t>15.3.13</t>
  </si>
  <si>
    <t xml:space="preserve">reactive repairs and redecor </t>
  </si>
  <si>
    <t>pav 1</t>
  </si>
  <si>
    <t xml:space="preserve">Football Club </t>
  </si>
  <si>
    <t xml:space="preserve">Winkworth </t>
  </si>
  <si>
    <t>valuation of village hall</t>
  </si>
  <si>
    <t xml:space="preserve">title work </t>
  </si>
  <si>
    <t xml:space="preserve">Corelaw </t>
  </si>
  <si>
    <t>SALC</t>
  </si>
  <si>
    <t xml:space="preserve">subscriptions </t>
  </si>
  <si>
    <t>survey village hall</t>
  </si>
  <si>
    <t>Downlands Design</t>
  </si>
  <si>
    <t>25.3.13</t>
  </si>
  <si>
    <t>18.3.13</t>
  </si>
  <si>
    <t>pavilion</t>
  </si>
  <si>
    <t>Other grants and donations</t>
  </si>
  <si>
    <t>Bank Balance 1/4/12</t>
  </si>
  <si>
    <t xml:space="preserve">Receipts </t>
  </si>
  <si>
    <t xml:space="preserve">Payments </t>
  </si>
  <si>
    <t xml:space="preserve">Cancelled Cheques </t>
  </si>
  <si>
    <t xml:space="preserve">13th May 2013 </t>
  </si>
  <si>
    <t>At 31 March 2013 there were no debts outstanding other than those disclosed in the accounts.</t>
  </si>
  <si>
    <t>At 31 March 2013 there were none</t>
  </si>
  <si>
    <t xml:space="preserve">There were two residential tenancies for Flats One and Two Goods Yard House  let by the Parish Council in the financial year ending 31st March 2013.   </t>
  </si>
  <si>
    <t>Accounts for the Year to 31 March 2013</t>
  </si>
  <si>
    <t>The above statement represents fairly the financial position of the authority as at 31 March 2013</t>
  </si>
  <si>
    <t>and reflects its income and expenditure during the year.  Approved by the Council on 13.5.13.</t>
  </si>
  <si>
    <t>Accounts for the Year Ended 31st March 2013</t>
  </si>
  <si>
    <t>Bank Reconciliation at 31st March 2013</t>
  </si>
  <si>
    <t xml:space="preserve">Santander </t>
  </si>
  <si>
    <t xml:space="preserve">Barclays </t>
  </si>
  <si>
    <t xml:space="preserve">Pavilion </t>
  </si>
  <si>
    <t>For the year ending 31st March 2013, there were  1761 electors in Hartfield and the limit for S.137</t>
  </si>
  <si>
    <t xml:space="preserve">expenditure was, therefore, £11974.80 (at £6.80 per head).   </t>
  </si>
  <si>
    <t>Income generated from sales of the Parish Visitors Map and the Millennium Map was £89.00</t>
  </si>
  <si>
    <t>Bank &amp; cash balance 31.03.13</t>
  </si>
  <si>
    <t xml:space="preserve">ASSET LIST HARTFIELD PARISH COUNCIL </t>
  </si>
  <si>
    <t>Value</t>
  </si>
  <si>
    <t>Town Croft Other</t>
  </si>
</sst>
</file>

<file path=xl/styles.xml><?xml version="1.0" encoding="utf-8"?>
<styleSheet xmlns="http://schemas.openxmlformats.org/spreadsheetml/2006/main">
  <numFmts count="8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.00_);_(* \(#,##0.00\);_(* &quot;-&quot;??_);_(@_)"/>
    <numFmt numFmtId="165" formatCode="#,##0.00;\(#,##0.00\)"/>
    <numFmt numFmtId="166" formatCode="[$-409]d\-mmm\-yy;@"/>
    <numFmt numFmtId="167" formatCode="#,##0.00;[Red]#,##0.00"/>
  </numFmts>
  <fonts count="73">
    <font>
      <sz val="10"/>
      <name val="Arial"/>
    </font>
    <font>
      <sz val="10"/>
      <name val="Arial"/>
      <family val="2"/>
    </font>
    <font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u/>
      <sz val="11"/>
      <name val="Times New Roman"/>
      <family val="1"/>
    </font>
    <font>
      <b/>
      <u/>
      <sz val="11"/>
      <name val="Times New Roman"/>
      <family val="1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name val="Times New Roman"/>
      <family val="1"/>
    </font>
    <font>
      <b/>
      <sz val="8"/>
      <color indexed="81"/>
      <name val="Tahoma"/>
      <family val="2"/>
    </font>
    <font>
      <b/>
      <sz val="16"/>
      <name val="Arial"/>
      <family val="2"/>
    </font>
    <font>
      <u/>
      <sz val="12"/>
      <name val="Arial"/>
      <family val="2"/>
    </font>
    <font>
      <b/>
      <u/>
      <sz val="16"/>
      <name val="Arial"/>
      <family val="2"/>
    </font>
    <font>
      <sz val="16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Arial"/>
      <family val="2"/>
    </font>
    <font>
      <b/>
      <i/>
      <sz val="10"/>
      <name val="Arial"/>
      <family val="2"/>
    </font>
    <font>
      <sz val="10"/>
      <color indexed="52"/>
      <name val="Arial"/>
      <family val="2"/>
    </font>
    <font>
      <u/>
      <sz val="11"/>
      <name val="Arial"/>
      <family val="2"/>
    </font>
    <font>
      <sz val="16"/>
      <name val="Arial"/>
      <family val="2"/>
    </font>
    <font>
      <u/>
      <sz val="16"/>
      <name val="Arial"/>
      <family val="2"/>
    </font>
    <font>
      <u/>
      <sz val="18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4"/>
      <name val="Times New Roman"/>
      <family val="1"/>
    </font>
    <font>
      <u/>
      <sz val="10"/>
      <name val="Times New Roman"/>
      <family val="1"/>
    </font>
    <font>
      <b/>
      <i/>
      <u/>
      <sz val="26"/>
      <name val="Arial"/>
      <family val="2"/>
    </font>
    <font>
      <i/>
      <sz val="10"/>
      <name val="Arial"/>
      <family val="2"/>
    </font>
    <font>
      <b/>
      <i/>
      <u/>
      <sz val="20"/>
      <name val="Arial"/>
      <family val="2"/>
    </font>
    <font>
      <b/>
      <i/>
      <u/>
      <sz val="16"/>
      <name val="Arial"/>
      <family val="2"/>
    </font>
    <font>
      <sz val="8"/>
      <color indexed="81"/>
      <name val="Tahoma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color indexed="50"/>
      <name val="Arial"/>
      <family val="2"/>
    </font>
    <font>
      <sz val="9"/>
      <color indexed="53"/>
      <name val="Arial"/>
      <family val="2"/>
    </font>
    <font>
      <sz val="9"/>
      <color indexed="10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Times New Roman"/>
      <family val="1"/>
    </font>
    <font>
      <sz val="9"/>
      <color indexed="10"/>
      <name val="Arial"/>
      <family val="2"/>
    </font>
    <font>
      <b/>
      <sz val="10"/>
      <color indexed="12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9"/>
      <color theme="5"/>
      <name val="Arial"/>
      <family val="2"/>
    </font>
    <font>
      <sz val="9"/>
      <color theme="7"/>
      <name val="Arial"/>
      <family val="2"/>
    </font>
    <font>
      <sz val="9"/>
      <color rgb="FFFFC000"/>
      <name val="Arial"/>
      <family val="2"/>
    </font>
    <font>
      <sz val="9"/>
      <color theme="4"/>
      <name val="Arial"/>
      <family val="2"/>
    </font>
    <font>
      <sz val="9"/>
      <color rgb="FFC00000"/>
      <name val="Arial"/>
      <family val="2"/>
    </font>
    <font>
      <sz val="9"/>
      <color theme="4" tint="-0.249977111117893"/>
      <name val="Arial"/>
      <family val="2"/>
    </font>
    <font>
      <sz val="9"/>
      <color rgb="FF00B050"/>
      <name val="Arial"/>
      <family val="2"/>
    </font>
    <font>
      <sz val="10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7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485">
    <xf numFmtId="0" fontId="0" fillId="0" borderId="0" xfId="0"/>
    <xf numFmtId="0" fontId="3" fillId="0" borderId="0" xfId="0" applyFont="1"/>
    <xf numFmtId="4" fontId="0" fillId="0" borderId="0" xfId="0" applyNumberFormat="1"/>
    <xf numFmtId="4" fontId="3" fillId="0" borderId="0" xfId="0" applyNumberFormat="1" applyFont="1" applyBorder="1"/>
    <xf numFmtId="4" fontId="2" fillId="0" borderId="0" xfId="0" applyNumberFormat="1" applyFont="1" applyFill="1" applyBorder="1"/>
    <xf numFmtId="0" fontId="2" fillId="0" borderId="0" xfId="0" applyFont="1" applyFill="1" applyBorder="1"/>
    <xf numFmtId="0" fontId="8" fillId="0" borderId="0" xfId="0" applyFont="1"/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8" fillId="0" borderId="0" xfId="0" applyFont="1" applyBorder="1"/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/>
    <xf numFmtId="43" fontId="8" fillId="0" borderId="0" xfId="1" applyFont="1"/>
    <xf numFmtId="0" fontId="9" fillId="0" borderId="0" xfId="0" applyFont="1"/>
    <xf numFmtId="43" fontId="8" fillId="0" borderId="0" xfId="1" applyFont="1" applyBorder="1"/>
    <xf numFmtId="4" fontId="8" fillId="0" borderId="0" xfId="1" applyNumberFormat="1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horizontal="right"/>
    </xf>
    <xf numFmtId="14" fontId="3" fillId="0" borderId="0" xfId="0" applyNumberFormat="1" applyFont="1" applyFill="1" applyBorder="1" applyAlignment="1">
      <alignment horizontal="center"/>
    </xf>
    <xf numFmtId="0" fontId="8" fillId="0" borderId="0" xfId="0" applyFont="1" applyFill="1" applyBorder="1"/>
    <xf numFmtId="43" fontId="8" fillId="0" borderId="0" xfId="0" applyNumberFormat="1" applyFont="1"/>
    <xf numFmtId="0" fontId="12" fillId="0" borderId="0" xfId="0" applyFont="1"/>
    <xf numFmtId="4" fontId="8" fillId="0" borderId="0" xfId="1" applyNumberFormat="1" applyFont="1" applyBorder="1" applyAlignment="1"/>
    <xf numFmtId="165" fontId="13" fillId="0" borderId="0" xfId="0" applyNumberFormat="1" applyFont="1" applyBorder="1"/>
    <xf numFmtId="165" fontId="14" fillId="0" borderId="0" xfId="0" applyNumberFormat="1" applyFont="1" applyBorder="1"/>
    <xf numFmtId="165" fontId="16" fillId="0" borderId="0" xfId="0" applyNumberFormat="1" applyFont="1" applyBorder="1"/>
    <xf numFmtId="0" fontId="19" fillId="0" borderId="0" xfId="0" applyFont="1"/>
    <xf numFmtId="0" fontId="20" fillId="0" borderId="0" xfId="0" applyFont="1"/>
    <xf numFmtId="4" fontId="0" fillId="0" borderId="1" xfId="0" applyNumberFormat="1" applyBorder="1"/>
    <xf numFmtId="0" fontId="0" fillId="0" borderId="1" xfId="0" applyBorder="1"/>
    <xf numFmtId="164" fontId="5" fillId="0" borderId="0" xfId="0" applyNumberFormat="1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164" fontId="3" fillId="0" borderId="0" xfId="0" applyNumberFormat="1" applyFont="1"/>
    <xf numFmtId="164" fontId="11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Continuous"/>
    </xf>
    <xf numFmtId="164" fontId="17" fillId="0" borderId="0" xfId="0" applyNumberFormat="1" applyFont="1" applyAlignment="1">
      <alignment horizontal="center"/>
    </xf>
    <xf numFmtId="164" fontId="17" fillId="0" borderId="0" xfId="0" applyNumberFormat="1" applyFont="1" applyAlignment="1">
      <alignment horizontal="left"/>
    </xf>
    <xf numFmtId="164" fontId="17" fillId="0" borderId="0" xfId="0" applyNumberFormat="1" applyFont="1" applyAlignment="1">
      <alignment horizontal="centerContinuous"/>
    </xf>
    <xf numFmtId="164" fontId="17" fillId="0" borderId="0" xfId="0" applyNumberFormat="1" applyFont="1" applyAlignment="1">
      <alignment horizontal="right"/>
    </xf>
    <xf numFmtId="164" fontId="17" fillId="0" borderId="2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3" fillId="0" borderId="3" xfId="0" applyNumberFormat="1" applyFont="1" applyBorder="1"/>
    <xf numFmtId="164" fontId="3" fillId="0" borderId="3" xfId="0" applyNumberFormat="1" applyFont="1" applyFill="1" applyBorder="1"/>
    <xf numFmtId="164" fontId="3" fillId="0" borderId="0" xfId="0" applyNumberFormat="1" applyFont="1" applyAlignment="1">
      <alignment horizontal="left"/>
    </xf>
    <xf numFmtId="164" fontId="3" fillId="0" borderId="0" xfId="0" applyNumberFormat="1" applyFont="1" applyBorder="1"/>
    <xf numFmtId="164" fontId="3" fillId="0" borderId="6" xfId="0" applyNumberFormat="1" applyFont="1" applyBorder="1"/>
    <xf numFmtId="164" fontId="3" fillId="0" borderId="0" xfId="0" applyNumberFormat="1" applyFont="1" applyBorder="1" applyAlignment="1">
      <alignment horizontal="left"/>
    </xf>
    <xf numFmtId="164" fontId="3" fillId="0" borderId="7" xfId="0" applyNumberFormat="1" applyFont="1" applyBorder="1"/>
    <xf numFmtId="164" fontId="3" fillId="0" borderId="0" xfId="0" quotePrefix="1" applyNumberFormat="1" applyFont="1" applyAlignment="1">
      <alignment horizontal="left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Alignment="1">
      <alignment vertical="top" wrapText="1"/>
    </xf>
    <xf numFmtId="164" fontId="3" fillId="0" borderId="0" xfId="0" applyNumberFormat="1" applyFont="1" applyBorder="1" applyAlignment="1">
      <alignment vertical="top"/>
    </xf>
    <xf numFmtId="164" fontId="3" fillId="0" borderId="0" xfId="0" applyNumberFormat="1" applyFont="1" applyAlignment="1">
      <alignment wrapText="1"/>
    </xf>
    <xf numFmtId="164" fontId="3" fillId="0" borderId="8" xfId="0" applyNumberFormat="1" applyFont="1" applyBorder="1"/>
    <xf numFmtId="164" fontId="3" fillId="0" borderId="9" xfId="0" applyNumberFormat="1" applyFont="1" applyBorder="1"/>
    <xf numFmtId="0" fontId="12" fillId="0" borderId="0" xfId="0" applyFont="1" applyBorder="1"/>
    <xf numFmtId="0" fontId="22" fillId="0" borderId="0" xfId="0" applyFont="1" applyAlignment="1">
      <alignment horizontal="center"/>
    </xf>
    <xf numFmtId="0" fontId="22" fillId="0" borderId="0" xfId="0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 applyBorder="1"/>
    <xf numFmtId="0" fontId="14" fillId="0" borderId="0" xfId="0" applyFont="1"/>
    <xf numFmtId="0" fontId="14" fillId="0" borderId="0" xfId="0" quotePrefix="1" applyFont="1" applyAlignment="1">
      <alignment horizontal="right"/>
    </xf>
    <xf numFmtId="165" fontId="14" fillId="0" borderId="0" xfId="0" quotePrefix="1" applyNumberFormat="1" applyFont="1" applyBorder="1" applyAlignment="1">
      <alignment horizontal="right"/>
    </xf>
    <xf numFmtId="165" fontId="14" fillId="0" borderId="0" xfId="0" applyNumberFormat="1" applyFont="1"/>
    <xf numFmtId="0" fontId="24" fillId="0" borderId="0" xfId="0" applyFont="1" applyBorder="1"/>
    <xf numFmtId="43" fontId="24" fillId="0" borderId="0" xfId="1" applyFont="1" applyBorder="1"/>
    <xf numFmtId="4" fontId="13" fillId="0" borderId="0" xfId="0" applyNumberFormat="1" applyFont="1"/>
    <xf numFmtId="0" fontId="15" fillId="0" borderId="0" xfId="0" applyFont="1"/>
    <xf numFmtId="0" fontId="15" fillId="0" borderId="0" xfId="0" applyFont="1" applyBorder="1"/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4" fontId="16" fillId="0" borderId="0" xfId="0" applyNumberFormat="1" applyFont="1" applyBorder="1" applyAlignment="1">
      <alignment horizontal="center"/>
    </xf>
    <xf numFmtId="165" fontId="15" fillId="0" borderId="0" xfId="0" applyNumberFormat="1" applyFont="1" applyBorder="1"/>
    <xf numFmtId="165" fontId="15" fillId="0" borderId="0" xfId="0" applyNumberFormat="1" applyFont="1"/>
    <xf numFmtId="0" fontId="16" fillId="0" borderId="0" xfId="0" applyFont="1"/>
    <xf numFmtId="0" fontId="15" fillId="0" borderId="0" xfId="0" applyFont="1" applyAlignment="1">
      <alignment horizontal="left"/>
    </xf>
    <xf numFmtId="165" fontId="15" fillId="0" borderId="0" xfId="0" quotePrefix="1" applyNumberFormat="1" applyFont="1" applyBorder="1" applyAlignment="1">
      <alignment horizontal="left"/>
    </xf>
    <xf numFmtId="165" fontId="15" fillId="0" borderId="0" xfId="0" quotePrefix="1" applyNumberFormat="1" applyFont="1" applyBorder="1" applyAlignment="1"/>
    <xf numFmtId="0" fontId="15" fillId="0" borderId="0" xfId="0" quotePrefix="1" applyFont="1" applyAlignment="1">
      <alignment horizontal="left"/>
    </xf>
    <xf numFmtId="0" fontId="16" fillId="0" borderId="0" xfId="0" quotePrefix="1" applyFont="1" applyAlignment="1">
      <alignment horizontal="left"/>
    </xf>
    <xf numFmtId="165" fontId="16" fillId="0" borderId="0" xfId="0" quotePrefix="1" applyNumberFormat="1" applyFont="1" applyBorder="1" applyAlignment="1">
      <alignment horizontal="left"/>
    </xf>
    <xf numFmtId="2" fontId="21" fillId="0" borderId="0" xfId="0" applyNumberFormat="1" applyFont="1" applyAlignment="1">
      <alignment horizontal="left"/>
    </xf>
    <xf numFmtId="2" fontId="12" fillId="0" borderId="0" xfId="0" applyNumberFormat="1" applyFont="1"/>
    <xf numFmtId="2" fontId="15" fillId="0" borderId="0" xfId="0" applyNumberFormat="1" applyFont="1" applyAlignment="1">
      <alignment horizontal="center"/>
    </xf>
    <xf numFmtId="2" fontId="15" fillId="0" borderId="0" xfId="0" applyNumberFormat="1" applyFont="1"/>
    <xf numFmtId="2" fontId="23" fillId="0" borderId="0" xfId="0" applyNumberFormat="1" applyFont="1" applyBorder="1" applyAlignment="1">
      <alignment horizontal="center"/>
    </xf>
    <xf numFmtId="165" fontId="15" fillId="0" borderId="0" xfId="0" applyNumberFormat="1" applyFont="1" applyAlignment="1">
      <alignment horizontal="right"/>
    </xf>
    <xf numFmtId="165" fontId="15" fillId="0" borderId="0" xfId="0" quotePrefix="1" applyNumberFormat="1" applyFont="1" applyAlignment="1">
      <alignment horizontal="left"/>
    </xf>
    <xf numFmtId="165" fontId="16" fillId="0" borderId="0" xfId="0" quotePrefix="1" applyNumberFormat="1" applyFont="1" applyAlignment="1">
      <alignment horizontal="left"/>
    </xf>
    <xf numFmtId="165" fontId="16" fillId="0" borderId="0" xfId="0" applyNumberFormat="1" applyFont="1"/>
    <xf numFmtId="165" fontId="12" fillId="0" borderId="0" xfId="0" applyNumberFormat="1" applyFont="1" applyBorder="1"/>
    <xf numFmtId="165" fontId="22" fillId="0" borderId="0" xfId="0" applyNumberFormat="1" applyFont="1" applyBorder="1" applyAlignment="1">
      <alignment horizontal="center"/>
    </xf>
    <xf numFmtId="165" fontId="16" fillId="0" borderId="0" xfId="0" applyNumberFormat="1" applyFont="1" applyBorder="1" applyAlignment="1">
      <alignment horizontal="center"/>
    </xf>
    <xf numFmtId="165" fontId="24" fillId="0" borderId="0" xfId="0" applyNumberFormat="1" applyFont="1" applyBorder="1"/>
    <xf numFmtId="165" fontId="27" fillId="0" borderId="0" xfId="0" applyNumberFormat="1" applyFont="1" applyBorder="1" applyAlignment="1">
      <alignment horizontal="center" wrapText="1"/>
    </xf>
    <xf numFmtId="164" fontId="0" fillId="0" borderId="0" xfId="0" applyNumberFormat="1"/>
    <xf numFmtId="0" fontId="0" fillId="0" borderId="0" xfId="0" applyFill="1" applyBorder="1"/>
    <xf numFmtId="164" fontId="3" fillId="0" borderId="0" xfId="0" applyNumberFormat="1" applyFont="1" applyAlignment="1">
      <alignment shrinkToFit="1"/>
    </xf>
    <xf numFmtId="164" fontId="3" fillId="0" borderId="0" xfId="0" applyNumberFormat="1" applyFont="1" applyAlignment="1">
      <alignment horizontal="right"/>
    </xf>
    <xf numFmtId="2" fontId="0" fillId="0" borderId="0" xfId="0" applyNumberFormat="1"/>
    <xf numFmtId="0" fontId="0" fillId="0" borderId="0" xfId="0" applyAlignment="1">
      <alignment horizontal="left"/>
    </xf>
    <xf numFmtId="4" fontId="25" fillId="0" borderId="0" xfId="0" applyNumberFormat="1" applyFont="1" applyAlignment="1">
      <alignment horizontal="centerContinuous"/>
    </xf>
    <xf numFmtId="4" fontId="13" fillId="0" borderId="0" xfId="0" applyNumberFormat="1" applyFont="1" applyAlignment="1">
      <alignment horizontal="centerContinuous"/>
    </xf>
    <xf numFmtId="4" fontId="33" fillId="0" borderId="0" xfId="0" applyNumberFormat="1" applyFont="1" applyAlignment="1">
      <alignment horizontal="center"/>
    </xf>
    <xf numFmtId="4" fontId="14" fillId="0" borderId="0" xfId="0" applyNumberFormat="1" applyFont="1" applyAlignment="1">
      <alignment horizontal="left"/>
    </xf>
    <xf numFmtId="4" fontId="13" fillId="0" borderId="0" xfId="0" applyNumberFormat="1" applyFont="1" applyAlignment="1">
      <alignment horizontal="right"/>
    </xf>
    <xf numFmtId="4" fontId="14" fillId="0" borderId="0" xfId="0" applyNumberFormat="1" applyFont="1"/>
    <xf numFmtId="4" fontId="13" fillId="0" borderId="1" xfId="0" applyNumberFormat="1" applyFont="1" applyBorder="1"/>
    <xf numFmtId="4" fontId="14" fillId="0" borderId="0" xfId="0" applyNumberFormat="1" applyFont="1" applyAlignment="1">
      <alignment wrapText="1"/>
    </xf>
    <xf numFmtId="164" fontId="13" fillId="0" borderId="0" xfId="0" applyNumberFormat="1" applyFont="1" applyBorder="1"/>
    <xf numFmtId="164" fontId="13" fillId="0" borderId="0" xfId="0" applyNumberFormat="1" applyFont="1"/>
    <xf numFmtId="4" fontId="34" fillId="0" borderId="0" xfId="0" applyNumberFormat="1" applyFont="1"/>
    <xf numFmtId="0" fontId="0" fillId="0" borderId="0" xfId="0" applyAlignment="1">
      <alignment horizontal="center"/>
    </xf>
    <xf numFmtId="164" fontId="14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0" xfId="0" applyNumberFormat="1" applyBorder="1"/>
    <xf numFmtId="164" fontId="0" fillId="0" borderId="0" xfId="0" applyNumberFormat="1" applyBorder="1"/>
    <xf numFmtId="164" fontId="14" fillId="0" borderId="11" xfId="0" applyNumberFormat="1" applyFont="1" applyBorder="1"/>
    <xf numFmtId="0" fontId="26" fillId="0" borderId="0" xfId="0" applyFont="1"/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5" fillId="0" borderId="0" xfId="0" applyFont="1" applyBorder="1" applyAlignment="1">
      <alignment horizontal="center"/>
    </xf>
    <xf numFmtId="0" fontId="26" fillId="0" borderId="12" xfId="0" applyFont="1" applyBorder="1"/>
    <xf numFmtId="0" fontId="25" fillId="0" borderId="5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0" xfId="0" applyFont="1" applyBorder="1" applyAlignment="1">
      <alignment horizontal="left"/>
    </xf>
    <xf numFmtId="0" fontId="25" fillId="0" borderId="13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6" fillId="0" borderId="15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26" fillId="0" borderId="16" xfId="0" applyFont="1" applyBorder="1" applyAlignment="1">
      <alignment horizontal="left"/>
    </xf>
    <xf numFmtId="0" fontId="26" fillId="0" borderId="15" xfId="0" applyFont="1" applyBorder="1" applyAlignment="1">
      <alignment horizontal="left" wrapText="1"/>
    </xf>
    <xf numFmtId="0" fontId="35" fillId="0" borderId="15" xfId="0" applyFont="1" applyBorder="1" applyAlignment="1">
      <alignment horizontal="left"/>
    </xf>
    <xf numFmtId="39" fontId="26" fillId="0" borderId="16" xfId="0" applyNumberFormat="1" applyFont="1" applyBorder="1" applyAlignment="1"/>
    <xf numFmtId="0" fontId="25" fillId="0" borderId="17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39" fontId="26" fillId="0" borderId="19" xfId="0" applyNumberFormat="1" applyFont="1" applyFill="1" applyBorder="1" applyAlignment="1">
      <alignment horizontal="right"/>
    </xf>
    <xf numFmtId="0" fontId="26" fillId="0" borderId="20" xfId="0" applyFont="1" applyBorder="1" applyAlignment="1">
      <alignment horizontal="center"/>
    </xf>
    <xf numFmtId="0" fontId="26" fillId="0" borderId="21" xfId="0" applyFont="1" applyBorder="1"/>
    <xf numFmtId="0" fontId="14" fillId="0" borderId="21" xfId="0" applyFont="1" applyBorder="1" applyAlignment="1">
      <alignment horizontal="center"/>
    </xf>
    <xf numFmtId="0" fontId="26" fillId="0" borderId="22" xfId="0" applyFont="1" applyBorder="1" applyAlignment="1">
      <alignment horizontal="left"/>
    </xf>
    <xf numFmtId="0" fontId="26" fillId="0" borderId="22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36" fillId="0" borderId="0" xfId="0" applyFont="1"/>
    <xf numFmtId="0" fontId="36" fillId="0" borderId="0" xfId="0" applyFont="1" applyAlignment="1">
      <alignment horizontal="left"/>
    </xf>
    <xf numFmtId="0" fontId="36" fillId="0" borderId="0" xfId="0" applyFont="1" applyAlignment="1"/>
    <xf numFmtId="0" fontId="3" fillId="0" borderId="0" xfId="0" applyFont="1" applyAlignment="1">
      <alignment horizontal="centerContinuous"/>
    </xf>
    <xf numFmtId="0" fontId="41" fillId="0" borderId="0" xfId="0" applyFont="1" applyAlignment="1">
      <alignment horizontal="centerContinuous"/>
    </xf>
    <xf numFmtId="1" fontId="3" fillId="0" borderId="0" xfId="0" applyNumberFormat="1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4" fontId="3" fillId="0" borderId="0" xfId="0" applyNumberFormat="1" applyFont="1"/>
    <xf numFmtId="0" fontId="4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42" fillId="0" borderId="0" xfId="0" applyFont="1" applyBorder="1" applyAlignment="1">
      <alignment horizontal="center"/>
    </xf>
    <xf numFmtId="4" fontId="42" fillId="0" borderId="0" xfId="0" applyNumberFormat="1" applyFont="1" applyAlignment="1">
      <alignment horizontal="center"/>
    </xf>
    <xf numFmtId="15" fontId="3" fillId="0" borderId="0" xfId="0" applyNumberFormat="1" applyFont="1"/>
    <xf numFmtId="15" fontId="3" fillId="0" borderId="0" xfId="0" applyNumberFormat="1" applyFont="1" applyAlignment="1">
      <alignment horizontal="right"/>
    </xf>
    <xf numFmtId="4" fontId="3" fillId="0" borderId="9" xfId="0" applyNumberFormat="1" applyFont="1" applyBorder="1"/>
    <xf numFmtId="1" fontId="3" fillId="0" borderId="0" xfId="0" applyNumberFormat="1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42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4" fillId="0" borderId="0" xfId="0" applyFont="1" applyAlignment="1">
      <alignment horizontal="right"/>
    </xf>
    <xf numFmtId="4" fontId="3" fillId="0" borderId="0" xfId="0" applyNumberFormat="1" applyFont="1" applyFill="1" applyAlignment="1">
      <alignment horizontal="right"/>
    </xf>
    <xf numFmtId="4" fontId="3" fillId="0" borderId="0" xfId="0" applyNumberFormat="1" applyFont="1" applyFill="1"/>
    <xf numFmtId="49" fontId="4" fillId="0" borderId="0" xfId="0" applyNumberFormat="1" applyFont="1"/>
    <xf numFmtId="49" fontId="3" fillId="0" borderId="0" xfId="0" applyNumberFormat="1" applyFont="1"/>
    <xf numFmtId="0" fontId="4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25" fillId="0" borderId="0" xfId="0" applyFont="1" applyAlignment="1">
      <alignment horizontal="right"/>
    </xf>
    <xf numFmtId="0" fontId="7" fillId="0" borderId="3" xfId="0" applyFont="1" applyBorder="1"/>
    <xf numFmtId="164" fontId="3" fillId="0" borderId="23" xfId="0" applyNumberFormat="1" applyFont="1" applyBorder="1"/>
    <xf numFmtId="14" fontId="33" fillId="0" borderId="0" xfId="0" applyNumberFormat="1" applyFont="1" applyAlignment="1">
      <alignment horizontal="center"/>
    </xf>
    <xf numFmtId="0" fontId="43" fillId="0" borderId="0" xfId="0" applyFont="1" applyAlignment="1">
      <alignment horizontal="center"/>
    </xf>
    <xf numFmtId="0" fontId="44" fillId="0" borderId="0" xfId="0" applyFo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14" fillId="0" borderId="0" xfId="0" applyNumberFormat="1" applyFont="1"/>
    <xf numFmtId="4" fontId="14" fillId="0" borderId="0" xfId="0" applyNumberFormat="1" applyFont="1" applyAlignment="1">
      <alignment horizontal="center"/>
    </xf>
    <xf numFmtId="4" fontId="14" fillId="0" borderId="1" xfId="0" applyNumberFormat="1" applyFont="1" applyBorder="1"/>
    <xf numFmtId="165" fontId="14" fillId="0" borderId="9" xfId="0" applyNumberFormat="1" applyFont="1" applyBorder="1"/>
    <xf numFmtId="4" fontId="14" fillId="0" borderId="9" xfId="0" applyNumberFormat="1" applyFont="1" applyBorder="1"/>
    <xf numFmtId="164" fontId="17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right"/>
    </xf>
    <xf numFmtId="164" fontId="3" fillId="0" borderId="24" xfId="0" applyNumberFormat="1" applyFont="1" applyBorder="1"/>
    <xf numFmtId="164" fontId="3" fillId="0" borderId="25" xfId="0" applyNumberFormat="1" applyFont="1" applyBorder="1"/>
    <xf numFmtId="164" fontId="29" fillId="0" borderId="0" xfId="0" applyNumberFormat="1" applyFont="1"/>
    <xf numFmtId="0" fontId="48" fillId="0" borderId="0" xfId="0" applyNumberFormat="1" applyFont="1" applyFill="1"/>
    <xf numFmtId="14" fontId="24" fillId="0" borderId="0" xfId="0" applyNumberFormat="1" applyFont="1" applyFill="1" applyAlignment="1">
      <alignment horizontal="center"/>
    </xf>
    <xf numFmtId="0" fontId="24" fillId="0" borderId="0" xfId="0" applyFont="1" applyFill="1"/>
    <xf numFmtId="0" fontId="24" fillId="0" borderId="0" xfId="0" applyNumberFormat="1" applyFont="1" applyFill="1"/>
    <xf numFmtId="4" fontId="24" fillId="0" borderId="0" xfId="0" applyNumberFormat="1" applyFont="1" applyFill="1"/>
    <xf numFmtId="165" fontId="24" fillId="0" borderId="0" xfId="0" applyNumberFormat="1" applyFont="1" applyFill="1"/>
    <xf numFmtId="164" fontId="24" fillId="0" borderId="0" xfId="0" applyNumberFormat="1" applyFont="1" applyFill="1"/>
    <xf numFmtId="0" fontId="13" fillId="0" borderId="0" xfId="0" applyFont="1" applyFill="1"/>
    <xf numFmtId="14" fontId="48" fillId="0" borderId="0" xfId="0" applyNumberFormat="1" applyFont="1" applyFill="1" applyAlignment="1">
      <alignment horizontal="center"/>
    </xf>
    <xf numFmtId="0" fontId="48" fillId="0" borderId="0" xfId="0" applyNumberFormat="1" applyFont="1" applyFill="1" applyAlignment="1">
      <alignment horizontal="center"/>
    </xf>
    <xf numFmtId="0" fontId="48" fillId="0" borderId="0" xfId="0" applyFont="1" applyFill="1" applyAlignment="1">
      <alignment horizontal="center"/>
    </xf>
    <xf numFmtId="4" fontId="48" fillId="0" borderId="0" xfId="0" applyNumberFormat="1" applyFont="1" applyFill="1" applyAlignment="1">
      <alignment horizontal="center"/>
    </xf>
    <xf numFmtId="4" fontId="48" fillId="0" borderId="0" xfId="0" applyNumberFormat="1" applyFont="1" applyFill="1" applyAlignment="1">
      <alignment horizontal="center" wrapText="1"/>
    </xf>
    <xf numFmtId="0" fontId="48" fillId="0" borderId="0" xfId="0" applyFont="1" applyFill="1" applyAlignment="1">
      <alignment horizontal="center" wrapText="1"/>
    </xf>
    <xf numFmtId="164" fontId="48" fillId="0" borderId="0" xfId="0" applyNumberFormat="1" applyFont="1" applyFill="1" applyAlignment="1">
      <alignment horizontal="center" wrapText="1"/>
    </xf>
    <xf numFmtId="0" fontId="14" fillId="0" borderId="0" xfId="0" applyFont="1" applyFill="1" applyAlignment="1">
      <alignment horizontal="center" wrapText="1"/>
    </xf>
    <xf numFmtId="4" fontId="48" fillId="0" borderId="26" xfId="0" applyNumberFormat="1" applyFont="1" applyFill="1" applyBorder="1" applyAlignment="1">
      <alignment horizontal="center" wrapText="1"/>
    </xf>
    <xf numFmtId="4" fontId="48" fillId="0" borderId="2" xfId="0" applyNumberFormat="1" applyFont="1" applyFill="1" applyBorder="1" applyAlignment="1">
      <alignment horizontal="center" wrapText="1"/>
    </xf>
    <xf numFmtId="4" fontId="48" fillId="0" borderId="27" xfId="0" applyNumberFormat="1" applyFont="1" applyFill="1" applyBorder="1" applyAlignment="1">
      <alignment horizontal="center" wrapText="1"/>
    </xf>
    <xf numFmtId="0" fontId="14" fillId="0" borderId="26" xfId="0" applyFont="1" applyFill="1" applyBorder="1" applyAlignment="1">
      <alignment horizontal="center" wrapText="1"/>
    </xf>
    <xf numFmtId="4" fontId="49" fillId="0" borderId="2" xfId="0" applyNumberFormat="1" applyFont="1" applyFill="1" applyBorder="1" applyAlignment="1">
      <alignment horizontal="center" wrapText="1"/>
    </xf>
    <xf numFmtId="165" fontId="48" fillId="0" borderId="27" xfId="0" applyNumberFormat="1" applyFont="1" applyFill="1" applyBorder="1" applyAlignment="1">
      <alignment horizontal="center" wrapText="1"/>
    </xf>
    <xf numFmtId="4" fontId="48" fillId="0" borderId="28" xfId="0" applyNumberFormat="1" applyFont="1" applyFill="1" applyBorder="1" applyAlignment="1">
      <alignment horizontal="center" wrapText="1"/>
    </xf>
    <xf numFmtId="4" fontId="48" fillId="0" borderId="29" xfId="0" applyNumberFormat="1" applyFont="1" applyFill="1" applyBorder="1" applyAlignment="1">
      <alignment horizontal="center" wrapText="1"/>
    </xf>
    <xf numFmtId="4" fontId="24" fillId="0" borderId="20" xfId="0" applyNumberFormat="1" applyFont="1" applyFill="1" applyBorder="1"/>
    <xf numFmtId="4" fontId="24" fillId="0" borderId="25" xfId="0" applyNumberFormat="1" applyFont="1" applyFill="1" applyBorder="1"/>
    <xf numFmtId="0" fontId="48" fillId="0" borderId="25" xfId="0" applyNumberFormat="1" applyFont="1" applyFill="1" applyBorder="1" applyAlignment="1">
      <alignment horizontal="center" vertical="top" wrapText="1"/>
    </xf>
    <xf numFmtId="14" fontId="48" fillId="0" borderId="25" xfId="0" applyNumberFormat="1" applyFont="1" applyFill="1" applyBorder="1" applyAlignment="1">
      <alignment horizontal="center" wrapText="1"/>
    </xf>
    <xf numFmtId="0" fontId="48" fillId="0" borderId="25" xfId="0" applyFont="1" applyFill="1" applyBorder="1" applyAlignment="1">
      <alignment horizontal="center" vertical="top" wrapText="1"/>
    </xf>
    <xf numFmtId="4" fontId="48" fillId="0" borderId="25" xfId="0" applyNumberFormat="1" applyFont="1" applyFill="1" applyBorder="1" applyAlignment="1">
      <alignment horizontal="center" vertical="top" wrapText="1"/>
    </xf>
    <xf numFmtId="166" fontId="24" fillId="0" borderId="25" xfId="0" applyNumberFormat="1" applyFont="1" applyFill="1" applyBorder="1" applyAlignment="1">
      <alignment horizontal="center"/>
    </xf>
    <xf numFmtId="0" fontId="24" fillId="0" borderId="25" xfId="0" applyFont="1" applyFill="1" applyBorder="1"/>
    <xf numFmtId="0" fontId="24" fillId="0" borderId="25" xfId="0" applyFont="1" applyBorder="1"/>
    <xf numFmtId="4" fontId="24" fillId="0" borderId="25" xfId="0" applyNumberFormat="1" applyFont="1" applyBorder="1"/>
    <xf numFmtId="166" fontId="24" fillId="0" borderId="25" xfId="0" applyNumberFormat="1" applyFont="1" applyBorder="1" applyAlignment="1">
      <alignment horizontal="center"/>
    </xf>
    <xf numFmtId="0" fontId="13" fillId="0" borderId="25" xfId="0" applyFont="1" applyBorder="1"/>
    <xf numFmtId="0" fontId="24" fillId="0" borderId="25" xfId="0" applyNumberFormat="1" applyFont="1" applyFill="1" applyBorder="1"/>
    <xf numFmtId="0" fontId="13" fillId="0" borderId="25" xfId="0" applyFont="1" applyFill="1" applyBorder="1"/>
    <xf numFmtId="0" fontId="0" fillId="0" borderId="0" xfId="0" applyBorder="1"/>
    <xf numFmtId="4" fontId="0" fillId="0" borderId="0" xfId="0" applyNumberFormat="1" applyBorder="1"/>
    <xf numFmtId="0" fontId="28" fillId="0" borderId="0" xfId="0" applyFont="1" applyFill="1" applyBorder="1"/>
    <xf numFmtId="0" fontId="14" fillId="0" borderId="0" xfId="0" applyFont="1" applyBorder="1"/>
    <xf numFmtId="4" fontId="52" fillId="0" borderId="0" xfId="0" applyNumberFormat="1" applyFont="1" applyFill="1"/>
    <xf numFmtId="0" fontId="0" fillId="0" borderId="0" xfId="0" applyFill="1"/>
    <xf numFmtId="0" fontId="0" fillId="0" borderId="1" xfId="0" applyFill="1" applyBorder="1"/>
    <xf numFmtId="0" fontId="0" fillId="2" borderId="25" xfId="0" applyFill="1" applyBorder="1"/>
    <xf numFmtId="0" fontId="0" fillId="3" borderId="25" xfId="0" applyFill="1" applyBorder="1"/>
    <xf numFmtId="0" fontId="0" fillId="4" borderId="25" xfId="0" applyFill="1" applyBorder="1"/>
    <xf numFmtId="0" fontId="0" fillId="5" borderId="25" xfId="0" applyFill="1" applyBorder="1"/>
    <xf numFmtId="0" fontId="0" fillId="6" borderId="25" xfId="0" applyFill="1" applyBorder="1"/>
    <xf numFmtId="0" fontId="0" fillId="7" borderId="25" xfId="0" applyFill="1" applyBorder="1"/>
    <xf numFmtId="0" fontId="0" fillId="8" borderId="25" xfId="0" applyFill="1" applyBorder="1"/>
    <xf numFmtId="0" fontId="0" fillId="9" borderId="25" xfId="0" applyFill="1" applyBorder="1"/>
    <xf numFmtId="0" fontId="0" fillId="10" borderId="25" xfId="0" applyFill="1" applyBorder="1"/>
    <xf numFmtId="0" fontId="0" fillId="11" borderId="25" xfId="0" applyFill="1" applyBorder="1"/>
    <xf numFmtId="0" fontId="0" fillId="12" borderId="25" xfId="0" applyFill="1" applyBorder="1"/>
    <xf numFmtId="43" fontId="0" fillId="0" borderId="0" xfId="0" applyNumberFormat="1" applyBorder="1"/>
    <xf numFmtId="0" fontId="53" fillId="0" borderId="0" xfId="0" applyFont="1"/>
    <xf numFmtId="0" fontId="53" fillId="0" borderId="0" xfId="0" applyFont="1" applyBorder="1"/>
    <xf numFmtId="0" fontId="0" fillId="0" borderId="0" xfId="0" applyAlignment="1">
      <alignment shrinkToFit="1"/>
    </xf>
    <xf numFmtId="164" fontId="3" fillId="0" borderId="24" xfId="0" applyNumberFormat="1" applyFont="1" applyFill="1" applyBorder="1"/>
    <xf numFmtId="164" fontId="3" fillId="0" borderId="30" xfId="0" applyNumberFormat="1" applyFont="1" applyBorder="1"/>
    <xf numFmtId="164" fontId="4" fillId="0" borderId="0" xfId="0" applyNumberFormat="1" applyFont="1"/>
    <xf numFmtId="4" fontId="7" fillId="0" borderId="3" xfId="0" applyNumberFormat="1" applyFont="1" applyBorder="1"/>
    <xf numFmtId="0" fontId="0" fillId="0" borderId="3" xfId="0" applyBorder="1"/>
    <xf numFmtId="0" fontId="3" fillId="0" borderId="3" xfId="0" applyFont="1" applyBorder="1"/>
    <xf numFmtId="164" fontId="3" fillId="0" borderId="3" xfId="0" applyNumberFormat="1" applyFont="1" applyBorder="1" applyAlignment="1">
      <alignment horizontal="left"/>
    </xf>
    <xf numFmtId="0" fontId="0" fillId="0" borderId="3" xfId="0" applyFill="1" applyBorder="1"/>
    <xf numFmtId="0" fontId="28" fillId="0" borderId="3" xfId="0" applyFont="1" applyFill="1" applyBorder="1"/>
    <xf numFmtId="164" fontId="7" fillId="0" borderId="3" xfId="0" applyNumberFormat="1" applyFont="1" applyBorder="1"/>
    <xf numFmtId="4" fontId="13" fillId="0" borderId="12" xfId="0" applyNumberFormat="1" applyFont="1" applyBorder="1"/>
    <xf numFmtId="4" fontId="13" fillId="0" borderId="11" xfId="0" applyNumberFormat="1" applyFont="1" applyBorder="1"/>
    <xf numFmtId="4" fontId="13" fillId="0" borderId="2" xfId="0" applyNumberFormat="1" applyFont="1" applyBorder="1"/>
    <xf numFmtId="4" fontId="1" fillId="0" borderId="0" xfId="0" applyNumberFormat="1" applyFont="1" applyFill="1"/>
    <xf numFmtId="0" fontId="48" fillId="0" borderId="25" xfId="0" quotePrefix="1" applyNumberFormat="1" applyFont="1" applyFill="1" applyBorder="1" applyAlignment="1">
      <alignment horizontal="left"/>
    </xf>
    <xf numFmtId="14" fontId="24" fillId="0" borderId="25" xfId="0" applyNumberFormat="1" applyFont="1" applyFill="1" applyBorder="1" applyAlignment="1">
      <alignment horizontal="center"/>
    </xf>
    <xf numFmtId="0" fontId="24" fillId="0" borderId="25" xfId="0" applyNumberFormat="1" applyFont="1" applyFill="1" applyBorder="1" applyAlignment="1">
      <alignment horizontal="center"/>
    </xf>
    <xf numFmtId="0" fontId="24" fillId="0" borderId="25" xfId="0" applyFont="1" applyFill="1" applyBorder="1" applyAlignment="1">
      <alignment horizontal="center"/>
    </xf>
    <xf numFmtId="4" fontId="24" fillId="0" borderId="25" xfId="0" applyNumberFormat="1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4" fontId="13" fillId="0" borderId="25" xfId="0" applyNumberFormat="1" applyFont="1" applyFill="1" applyBorder="1" applyAlignment="1">
      <alignment horizontal="center"/>
    </xf>
    <xf numFmtId="0" fontId="14" fillId="0" borderId="25" xfId="0" applyFont="1" applyFill="1" applyBorder="1" applyAlignment="1">
      <alignment horizontal="center" vertical="top" wrapText="1"/>
    </xf>
    <xf numFmtId="4" fontId="50" fillId="0" borderId="25" xfId="0" applyNumberFormat="1" applyFont="1" applyFill="1" applyBorder="1"/>
    <xf numFmtId="4" fontId="51" fillId="0" borderId="25" xfId="0" applyNumberFormat="1" applyFont="1" applyFill="1" applyBorder="1"/>
    <xf numFmtId="164" fontId="3" fillId="0" borderId="5" xfId="0" applyNumberFormat="1" applyFont="1" applyBorder="1"/>
    <xf numFmtId="164" fontId="3" fillId="0" borderId="0" xfId="0" applyNumberFormat="1" applyFont="1" applyBorder="1" applyAlignment="1">
      <alignment horizontal="right"/>
    </xf>
    <xf numFmtId="0" fontId="15" fillId="0" borderId="0" xfId="0" applyFont="1" applyFill="1" applyBorder="1"/>
    <xf numFmtId="0" fontId="55" fillId="0" borderId="0" xfId="0" applyFont="1" applyFill="1" applyBorder="1"/>
    <xf numFmtId="0" fontId="1" fillId="0" borderId="0" xfId="0" applyFont="1"/>
    <xf numFmtId="0" fontId="24" fillId="0" borderId="0" xfId="0" applyNumberFormat="1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4" fontId="24" fillId="0" borderId="0" xfId="0" applyNumberFormat="1" applyFont="1" applyFill="1" applyAlignment="1">
      <alignment horizontal="center"/>
    </xf>
    <xf numFmtId="165" fontId="24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64" fontId="24" fillId="0" borderId="0" xfId="0" applyNumberFormat="1" applyFont="1" applyFill="1" applyAlignment="1">
      <alignment horizontal="center"/>
    </xf>
    <xf numFmtId="0" fontId="52" fillId="0" borderId="0" xfId="0" applyNumberFormat="1" applyFont="1" applyFill="1"/>
    <xf numFmtId="0" fontId="52" fillId="0" borderId="0" xfId="0" applyFont="1" applyFill="1"/>
    <xf numFmtId="164" fontId="52" fillId="0" borderId="0" xfId="0" applyNumberFormat="1" applyFont="1" applyFill="1"/>
    <xf numFmtId="0" fontId="56" fillId="0" borderId="0" xfId="0" applyFont="1" applyFill="1"/>
    <xf numFmtId="4" fontId="48" fillId="0" borderId="12" xfId="0" applyNumberFormat="1" applyFont="1" applyFill="1" applyBorder="1" applyAlignment="1">
      <alignment horizontal="center"/>
    </xf>
    <xf numFmtId="4" fontId="14" fillId="0" borderId="0" xfId="0" applyNumberFormat="1" applyFont="1" applyFill="1" applyAlignment="1">
      <alignment horizontal="center"/>
    </xf>
    <xf numFmtId="0" fontId="24" fillId="0" borderId="0" xfId="0" applyFont="1" applyFill="1" applyAlignment="1">
      <alignment horizontal="right"/>
    </xf>
    <xf numFmtId="4" fontId="24" fillId="0" borderId="0" xfId="0" applyNumberFormat="1" applyFont="1" applyFill="1" applyAlignment="1">
      <alignment horizontal="right"/>
    </xf>
    <xf numFmtId="0" fontId="26" fillId="0" borderId="31" xfId="0" applyFont="1" applyBorder="1" applyAlignment="1">
      <alignment horizontal="left"/>
    </xf>
    <xf numFmtId="39" fontId="26" fillId="0" borderId="31" xfId="0" applyNumberFormat="1" applyFont="1" applyBorder="1" applyAlignment="1">
      <alignment horizontal="right"/>
    </xf>
    <xf numFmtId="39" fontId="26" fillId="0" borderId="10" xfId="0" applyNumberFormat="1" applyFont="1" applyBorder="1" applyAlignment="1">
      <alignment horizontal="right"/>
    </xf>
    <xf numFmtId="37" fontId="26" fillId="0" borderId="32" xfId="0" applyNumberFormat="1" applyFont="1" applyBorder="1" applyAlignment="1">
      <alignment horizontal="center"/>
    </xf>
    <xf numFmtId="0" fontId="1" fillId="0" borderId="25" xfId="0" applyFont="1" applyBorder="1"/>
    <xf numFmtId="0" fontId="1" fillId="0" borderId="0" xfId="0" applyFont="1" applyBorder="1"/>
    <xf numFmtId="4" fontId="24" fillId="0" borderId="0" xfId="0" applyNumberFormat="1" applyFont="1" applyFill="1" applyBorder="1"/>
    <xf numFmtId="4" fontId="15" fillId="0" borderId="0" xfId="0" applyNumberFormat="1" applyFont="1"/>
    <xf numFmtId="164" fontId="15" fillId="0" borderId="0" xfId="0" applyNumberFormat="1" applyFont="1" applyBorder="1" applyAlignment="1">
      <alignment horizontal="right"/>
    </xf>
    <xf numFmtId="43" fontId="15" fillId="0" borderId="0" xfId="0" applyNumberFormat="1" applyFont="1"/>
    <xf numFmtId="165" fontId="1" fillId="0" borderId="0" xfId="0" applyNumberFormat="1" applyFont="1" applyBorder="1"/>
    <xf numFmtId="2" fontId="1" fillId="0" borderId="0" xfId="0" applyNumberFormat="1" applyFont="1"/>
    <xf numFmtId="2" fontId="7" fillId="0" borderId="0" xfId="0" applyNumberFormat="1" applyFont="1"/>
    <xf numFmtId="2" fontId="1" fillId="0" borderId="0" xfId="0" applyNumberFormat="1" applyFont="1" applyBorder="1"/>
    <xf numFmtId="2" fontId="7" fillId="0" borderId="0" xfId="0" applyNumberFormat="1" applyFont="1" applyBorder="1"/>
    <xf numFmtId="4" fontId="1" fillId="0" borderId="0" xfId="0" applyNumberFormat="1" applyFont="1" applyBorder="1"/>
    <xf numFmtId="4" fontId="1" fillId="0" borderId="0" xfId="0" applyNumberFormat="1" applyFont="1"/>
    <xf numFmtId="2" fontId="0" fillId="0" borderId="0" xfId="0" applyNumberFormat="1" applyBorder="1"/>
    <xf numFmtId="0" fontId="29" fillId="0" borderId="0" xfId="0" applyFont="1" applyFill="1"/>
    <xf numFmtId="0" fontId="57" fillId="0" borderId="0" xfId="0" applyFont="1"/>
    <xf numFmtId="0" fontId="1" fillId="0" borderId="0" xfId="0" applyFont="1" applyFill="1" applyBorder="1"/>
    <xf numFmtId="166" fontId="24" fillId="0" borderId="25" xfId="0" applyNumberFormat="1" applyFont="1" applyFill="1" applyBorder="1" applyAlignment="1"/>
    <xf numFmtId="0" fontId="35" fillId="0" borderId="16" xfId="0" applyFont="1" applyBorder="1" applyAlignment="1">
      <alignment horizontal="left"/>
    </xf>
    <xf numFmtId="0" fontId="15" fillId="0" borderId="22" xfId="0" applyFont="1" applyBorder="1" applyAlignment="1">
      <alignment horizontal="left"/>
    </xf>
    <xf numFmtId="0" fontId="15" fillId="0" borderId="22" xfId="0" applyFont="1" applyBorder="1" applyAlignment="1">
      <alignment horizontal="left" vertical="center" wrapText="1"/>
    </xf>
    <xf numFmtId="14" fontId="24" fillId="0" borderId="0" xfId="0" applyNumberFormat="1" applyFont="1" applyFill="1" applyAlignment="1">
      <alignment horizontal="left"/>
    </xf>
    <xf numFmtId="44" fontId="16" fillId="0" borderId="0" xfId="2" applyFont="1"/>
    <xf numFmtId="17" fontId="1" fillId="0" borderId="0" xfId="0" applyNumberFormat="1" applyFont="1" applyAlignment="1">
      <alignment horizontal="center"/>
    </xf>
    <xf numFmtId="4" fontId="58" fillId="0" borderId="0" xfId="0" applyNumberFormat="1" applyFont="1" applyFill="1"/>
    <xf numFmtId="0" fontId="1" fillId="0" borderId="33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0" fillId="0" borderId="20" xfId="0" applyBorder="1" applyAlignment="1"/>
    <xf numFmtId="4" fontId="48" fillId="0" borderId="35" xfId="0" applyNumberFormat="1" applyFont="1" applyFill="1" applyBorder="1" applyAlignment="1">
      <alignment horizontal="center"/>
    </xf>
    <xf numFmtId="167" fontId="48" fillId="0" borderId="2" xfId="0" applyNumberFormat="1" applyFont="1" applyFill="1" applyBorder="1" applyAlignment="1">
      <alignment horizontal="center" wrapText="1"/>
    </xf>
    <xf numFmtId="0" fontId="0" fillId="0" borderId="12" xfId="0" applyBorder="1" applyAlignment="1"/>
    <xf numFmtId="4" fontId="48" fillId="0" borderId="36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4" fontId="48" fillId="0" borderId="29" xfId="0" applyNumberFormat="1" applyFont="1" applyFill="1" applyBorder="1" applyAlignment="1">
      <alignment horizontal="center"/>
    </xf>
    <xf numFmtId="4" fontId="48" fillId="0" borderId="10" xfId="0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4" fontId="24" fillId="0" borderId="37" xfId="0" applyNumberFormat="1" applyFont="1" applyFill="1" applyBorder="1" applyAlignment="1">
      <alignment horizontal="center"/>
    </xf>
    <xf numFmtId="4" fontId="48" fillId="0" borderId="38" xfId="0" applyNumberFormat="1" applyFont="1" applyFill="1" applyBorder="1" applyAlignment="1">
      <alignment horizontal="center"/>
    </xf>
    <xf numFmtId="4" fontId="24" fillId="0" borderId="39" xfId="0" applyNumberFormat="1" applyFont="1" applyFill="1" applyBorder="1"/>
    <xf numFmtId="4" fontId="48" fillId="0" borderId="7" xfId="0" applyNumberFormat="1" applyFont="1" applyFill="1" applyBorder="1" applyAlignment="1">
      <alignment horizontal="center" vertical="top" wrapText="1"/>
    </xf>
    <xf numFmtId="0" fontId="0" fillId="13" borderId="0" xfId="0" applyFill="1" applyBorder="1"/>
    <xf numFmtId="0" fontId="0" fillId="0" borderId="40" xfId="0" applyFill="1" applyBorder="1"/>
    <xf numFmtId="0" fontId="0" fillId="14" borderId="40" xfId="0" applyFill="1" applyBorder="1"/>
    <xf numFmtId="4" fontId="48" fillId="0" borderId="0" xfId="0" applyNumberFormat="1" applyFont="1" applyFill="1" applyBorder="1" applyAlignment="1">
      <alignment horizontal="center"/>
    </xf>
    <xf numFmtId="4" fontId="24" fillId="12" borderId="25" xfId="0" applyNumberFormat="1" applyFont="1" applyFill="1" applyBorder="1"/>
    <xf numFmtId="165" fontId="28" fillId="0" borderId="0" xfId="0" applyNumberFormat="1" applyFont="1" applyBorder="1"/>
    <xf numFmtId="0" fontId="28" fillId="0" borderId="0" xfId="0" applyFont="1"/>
    <xf numFmtId="0" fontId="1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5" fontId="28" fillId="0" borderId="0" xfId="0" applyNumberFormat="1" applyFont="1" applyFill="1" applyBorder="1"/>
    <xf numFmtId="164" fontId="14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/>
    <xf numFmtId="165" fontId="59" fillId="0" borderId="0" xfId="0" applyNumberFormat="1" applyFont="1" applyFill="1" applyBorder="1"/>
    <xf numFmtId="0" fontId="59" fillId="0" borderId="0" xfId="0" applyFont="1" applyFill="1" applyBorder="1" applyAlignment="1">
      <alignment horizontal="center"/>
    </xf>
    <xf numFmtId="164" fontId="1" fillId="0" borderId="0" xfId="0" applyNumberFormat="1" applyFont="1" applyBorder="1"/>
    <xf numFmtId="164" fontId="1" fillId="0" borderId="0" xfId="0" applyNumberFormat="1" applyFont="1" applyFill="1" applyBorder="1"/>
    <xf numFmtId="0" fontId="60" fillId="0" borderId="0" xfId="0" applyFont="1" applyBorder="1"/>
    <xf numFmtId="165" fontId="14" fillId="0" borderId="0" xfId="0" applyNumberFormat="1" applyFont="1" applyFill="1" applyBorder="1"/>
    <xf numFmtId="165" fontId="59" fillId="0" borderId="0" xfId="0" applyNumberFormat="1" applyFont="1" applyBorder="1"/>
    <xf numFmtId="0" fontId="1" fillId="0" borderId="0" xfId="0" applyFont="1" applyBorder="1" applyAlignment="1">
      <alignment horizontal="left"/>
    </xf>
    <xf numFmtId="43" fontId="14" fillId="0" borderId="0" xfId="1" applyFont="1" applyBorder="1"/>
    <xf numFmtId="43" fontId="1" fillId="0" borderId="0" xfId="1" applyFont="1" applyBorder="1" applyAlignment="1">
      <alignment horizontal="left"/>
    </xf>
    <xf numFmtId="165" fontId="28" fillId="0" borderId="0" xfId="1" applyNumberFormat="1" applyFont="1" applyBorder="1"/>
    <xf numFmtId="165" fontId="28" fillId="0" borderId="0" xfId="0" applyNumberFormat="1" applyFont="1"/>
    <xf numFmtId="164" fontId="28" fillId="0" borderId="0" xfId="0" applyNumberFormat="1" applyFont="1"/>
    <xf numFmtId="2" fontId="28" fillId="0" borderId="0" xfId="0" applyNumberFormat="1" applyFont="1"/>
    <xf numFmtId="165" fontId="28" fillId="0" borderId="0" xfId="0" applyNumberFormat="1" applyFont="1" applyBorder="1" applyAlignment="1">
      <alignment horizontal="center"/>
    </xf>
    <xf numFmtId="165" fontId="15" fillId="0" borderId="0" xfId="0" applyNumberFormat="1" applyFont="1" applyFill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center" vertical="center" wrapText="1"/>
    </xf>
    <xf numFmtId="165" fontId="5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/>
    <xf numFmtId="0" fontId="1" fillId="0" borderId="0" xfId="0" applyFont="1" applyBorder="1" applyAlignment="1"/>
    <xf numFmtId="164" fontId="14" fillId="0" borderId="0" xfId="0" applyNumberFormat="1" applyFont="1"/>
    <xf numFmtId="0" fontId="1" fillId="0" borderId="0" xfId="0" applyFont="1" applyFill="1"/>
    <xf numFmtId="165" fontId="29" fillId="0" borderId="0" xfId="0" applyNumberFormat="1" applyFont="1" applyFill="1" applyBorder="1"/>
    <xf numFmtId="15" fontId="27" fillId="0" borderId="0" xfId="0" applyNumberFormat="1" applyFont="1" applyBorder="1" applyAlignment="1">
      <alignment horizontal="center"/>
    </xf>
    <xf numFmtId="4" fontId="1" fillId="0" borderId="0" xfId="0" applyNumberFormat="1" applyFont="1" applyFill="1" applyAlignment="1">
      <alignment horizontal="right"/>
    </xf>
    <xf numFmtId="4" fontId="48" fillId="0" borderId="28" xfId="0" applyNumberFormat="1" applyFont="1" applyFill="1" applyBorder="1" applyAlignment="1">
      <alignment horizontal="center"/>
    </xf>
    <xf numFmtId="0" fontId="6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63" fillId="0" borderId="0" xfId="0" applyFont="1"/>
    <xf numFmtId="6" fontId="63" fillId="0" borderId="0" xfId="0" applyNumberFormat="1" applyFont="1" applyAlignment="1">
      <alignment horizontal="right"/>
    </xf>
    <xf numFmtId="0" fontId="29" fillId="0" borderId="0" xfId="0" applyNumberFormat="1" applyFont="1" applyFill="1"/>
    <xf numFmtId="39" fontId="26" fillId="0" borderId="41" xfId="0" applyNumberFormat="1" applyFont="1" applyBorder="1" applyAlignment="1"/>
    <xf numFmtId="39" fontId="26" fillId="0" borderId="41" xfId="0" applyNumberFormat="1" applyFont="1" applyFill="1" applyBorder="1" applyAlignment="1">
      <alignment horizontal="right"/>
    </xf>
    <xf numFmtId="0" fontId="26" fillId="0" borderId="41" xfId="0" applyFont="1" applyBorder="1" applyAlignment="1">
      <alignment horizontal="center"/>
    </xf>
    <xf numFmtId="39" fontId="26" fillId="0" borderId="41" xfId="0" applyNumberFormat="1" applyFont="1" applyFill="1" applyBorder="1" applyAlignment="1"/>
    <xf numFmtId="39" fontId="26" fillId="0" borderId="19" xfId="0" applyNumberFormat="1" applyFont="1" applyFill="1" applyBorder="1" applyAlignment="1"/>
    <xf numFmtId="17" fontId="26" fillId="0" borderId="41" xfId="0" applyNumberFormat="1" applyFont="1" applyBorder="1" applyAlignment="1">
      <alignment horizontal="center"/>
    </xf>
    <xf numFmtId="37" fontId="26" fillId="0" borderId="41" xfId="0" applyNumberFormat="1" applyFont="1" applyBorder="1" applyAlignment="1">
      <alignment horizontal="center"/>
    </xf>
    <xf numFmtId="39" fontId="26" fillId="0" borderId="0" xfId="0" applyNumberFormat="1" applyFont="1" applyBorder="1" applyAlignment="1"/>
    <xf numFmtId="39" fontId="26" fillId="0" borderId="3" xfId="0" applyNumberFormat="1" applyFont="1" applyFill="1" applyBorder="1" applyAlignment="1"/>
    <xf numFmtId="39" fontId="26" fillId="0" borderId="0" xfId="0" applyNumberFormat="1" applyFont="1" applyFill="1" applyBorder="1" applyAlignment="1"/>
    <xf numFmtId="0" fontId="26" fillId="0" borderId="42" xfId="0" applyFont="1" applyBorder="1" applyAlignment="1">
      <alignment horizontal="center"/>
    </xf>
    <xf numFmtId="39" fontId="26" fillId="0" borderId="31" xfId="0" applyNumberFormat="1" applyFont="1" applyBorder="1" applyAlignment="1"/>
    <xf numFmtId="0" fontId="26" fillId="0" borderId="36" xfId="0" applyFont="1" applyBorder="1"/>
    <xf numFmtId="0" fontId="25" fillId="0" borderId="35" xfId="0" applyFont="1" applyBorder="1" applyAlignment="1">
      <alignment horizontal="center"/>
    </xf>
    <xf numFmtId="0" fontId="26" fillId="0" borderId="35" xfId="0" applyFont="1" applyBorder="1" applyAlignment="1">
      <alignment horizontal="center"/>
    </xf>
    <xf numFmtId="0" fontId="25" fillId="0" borderId="43" xfId="0" applyFont="1" applyBorder="1" applyAlignment="1">
      <alignment horizontal="center"/>
    </xf>
    <xf numFmtId="0" fontId="26" fillId="0" borderId="44" xfId="0" applyFont="1" applyBorder="1" applyAlignment="1">
      <alignment horizontal="left"/>
    </xf>
    <xf numFmtId="0" fontId="26" fillId="0" borderId="35" xfId="0" applyFont="1" applyBorder="1" applyAlignment="1">
      <alignment horizontal="left"/>
    </xf>
    <xf numFmtId="0" fontId="26" fillId="0" borderId="29" xfId="0" applyFont="1" applyBorder="1" applyAlignment="1">
      <alignment horizontal="left"/>
    </xf>
    <xf numFmtId="4" fontId="64" fillId="0" borderId="0" xfId="0" applyNumberFormat="1" applyFont="1" applyFill="1"/>
    <xf numFmtId="0" fontId="0" fillId="9" borderId="0" xfId="0" applyFill="1" applyBorder="1"/>
    <xf numFmtId="165" fontId="15" fillId="0" borderId="8" xfId="0" applyNumberFormat="1" applyFont="1" applyBorder="1"/>
    <xf numFmtId="39" fontId="26" fillId="0" borderId="0" xfId="0" applyNumberFormat="1" applyFont="1" applyBorder="1" applyAlignment="1">
      <alignment horizontal="right"/>
    </xf>
    <xf numFmtId="165" fontId="15" fillId="0" borderId="11" xfId="0" applyNumberFormat="1" applyFont="1" applyBorder="1"/>
    <xf numFmtId="165" fontId="44" fillId="0" borderId="0" xfId="0" applyNumberFormat="1" applyFont="1"/>
    <xf numFmtId="165" fontId="44" fillId="0" borderId="0" xfId="0" applyNumberFormat="1" applyFont="1" applyBorder="1"/>
    <xf numFmtId="165" fontId="33" fillId="0" borderId="0" xfId="0" applyNumberFormat="1" applyFont="1"/>
    <xf numFmtId="0" fontId="33" fillId="0" borderId="0" xfId="0" applyFont="1"/>
    <xf numFmtId="165" fontId="33" fillId="0" borderId="0" xfId="0" applyNumberFormat="1" applyFont="1" applyBorder="1"/>
    <xf numFmtId="4" fontId="64" fillId="0" borderId="25" xfId="0" applyNumberFormat="1" applyFont="1" applyFill="1" applyBorder="1"/>
    <xf numFmtId="4" fontId="65" fillId="0" borderId="25" xfId="0" applyNumberFormat="1" applyFont="1" applyFill="1" applyBorder="1"/>
    <xf numFmtId="4" fontId="66" fillId="0" borderId="25" xfId="0" applyNumberFormat="1" applyFont="1" applyFill="1" applyBorder="1"/>
    <xf numFmtId="4" fontId="67" fillId="0" borderId="25" xfId="0" applyNumberFormat="1" applyFont="1" applyFill="1" applyBorder="1"/>
    <xf numFmtId="4" fontId="68" fillId="0" borderId="25" xfId="0" applyNumberFormat="1" applyFont="1" applyFill="1" applyBorder="1"/>
    <xf numFmtId="4" fontId="69" fillId="0" borderId="25" xfId="0" applyNumberFormat="1" applyFont="1" applyFill="1" applyBorder="1"/>
    <xf numFmtId="4" fontId="70" fillId="0" borderId="25" xfId="0" applyNumberFormat="1" applyFont="1" applyFill="1" applyBorder="1"/>
    <xf numFmtId="4" fontId="71" fillId="0" borderId="25" xfId="0" applyNumberFormat="1" applyFont="1" applyFill="1" applyBorder="1"/>
    <xf numFmtId="8" fontId="24" fillId="0" borderId="0" xfId="0" applyNumberFormat="1" applyFont="1" applyFill="1"/>
    <xf numFmtId="6" fontId="64" fillId="0" borderId="0" xfId="0" applyNumberFormat="1" applyFont="1" applyAlignment="1">
      <alignment horizontal="right"/>
    </xf>
    <xf numFmtId="4" fontId="64" fillId="0" borderId="0" xfId="0" applyNumberFormat="1" applyFont="1" applyFill="1" applyAlignment="1">
      <alignment horizontal="right"/>
    </xf>
    <xf numFmtId="4" fontId="48" fillId="0" borderId="25" xfId="0" applyNumberFormat="1" applyFont="1" applyFill="1" applyBorder="1"/>
    <xf numFmtId="0" fontId="1" fillId="0" borderId="25" xfId="0" applyFont="1" applyFill="1" applyBorder="1"/>
    <xf numFmtId="165" fontId="15" fillId="0" borderId="0" xfId="3" applyNumberFormat="1" applyFont="1" applyBorder="1"/>
    <xf numFmtId="4" fontId="24" fillId="0" borderId="25" xfId="3" applyNumberFormat="1" applyFont="1" applyFill="1" applyBorder="1"/>
    <xf numFmtId="39" fontId="26" fillId="0" borderId="0" xfId="3" applyNumberFormat="1" applyFont="1" applyBorder="1" applyAlignment="1">
      <alignment horizontal="right"/>
    </xf>
    <xf numFmtId="165" fontId="15" fillId="0" borderId="11" xfId="3" applyNumberFormat="1" applyFont="1" applyBorder="1"/>
    <xf numFmtId="4" fontId="24" fillId="0" borderId="0" xfId="3" applyNumberFormat="1" applyFont="1" applyFill="1"/>
    <xf numFmtId="4" fontId="62" fillId="0" borderId="0" xfId="0" applyNumberFormat="1" applyFont="1"/>
    <xf numFmtId="8" fontId="0" fillId="0" borderId="0" xfId="0" applyNumberFormat="1"/>
    <xf numFmtId="8" fontId="1" fillId="0" borderId="0" xfId="0" applyNumberFormat="1" applyFont="1"/>
    <xf numFmtId="17" fontId="3" fillId="0" borderId="0" xfId="0" applyNumberFormat="1" applyFont="1"/>
    <xf numFmtId="0" fontId="1" fillId="0" borderId="0" xfId="3"/>
    <xf numFmtId="14" fontId="1" fillId="0" borderId="0" xfId="3" applyNumberFormat="1"/>
    <xf numFmtId="15" fontId="1" fillId="0" borderId="0" xfId="3" applyNumberFormat="1"/>
    <xf numFmtId="4" fontId="1" fillId="0" borderId="0" xfId="3" applyNumberFormat="1" applyAlignment="1">
      <alignment horizontal="right"/>
    </xf>
    <xf numFmtId="4" fontId="1" fillId="0" borderId="0" xfId="3" applyNumberFormat="1"/>
    <xf numFmtId="0" fontId="1" fillId="0" borderId="0" xfId="3" applyFont="1"/>
    <xf numFmtId="4" fontId="72" fillId="0" borderId="0" xfId="3" applyNumberFormat="1" applyFont="1"/>
    <xf numFmtId="0" fontId="1" fillId="0" borderId="0" xfId="3" applyFont="1" applyAlignment="1">
      <alignment horizontal="right"/>
    </xf>
    <xf numFmtId="4" fontId="1" fillId="0" borderId="0" xfId="3" applyNumberFormat="1" applyFont="1"/>
    <xf numFmtId="0" fontId="24" fillId="0" borderId="0" xfId="3" applyFont="1" applyFill="1"/>
    <xf numFmtId="0" fontId="24" fillId="0" borderId="0" xfId="4" applyFont="1" applyFill="1"/>
    <xf numFmtId="0" fontId="24" fillId="0" borderId="0" xfId="4" applyFont="1" applyFill="1" applyAlignment="1">
      <alignment horizontal="right"/>
    </xf>
    <xf numFmtId="0" fontId="24" fillId="0" borderId="0" xfId="4" applyNumberFormat="1" applyFont="1" applyFill="1"/>
    <xf numFmtId="4" fontId="24" fillId="0" borderId="0" xfId="4" applyNumberFormat="1" applyFont="1" applyFill="1"/>
    <xf numFmtId="6" fontId="24" fillId="0" borderId="0" xfId="0" applyNumberFormat="1" applyFont="1" applyAlignment="1">
      <alignment horizontal="right"/>
    </xf>
    <xf numFmtId="0" fontId="3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4" fontId="48" fillId="0" borderId="36" xfId="0" applyNumberFormat="1" applyFont="1" applyFill="1" applyBorder="1" applyAlignment="1">
      <alignment horizontal="center"/>
    </xf>
    <xf numFmtId="0" fontId="0" fillId="0" borderId="12" xfId="0" applyBorder="1" applyAlignment="1"/>
    <xf numFmtId="4" fontId="48" fillId="0" borderId="36" xfId="0" applyNumberFormat="1" applyFont="1" applyFill="1" applyBorder="1" applyAlignment="1">
      <alignment horizontal="left"/>
    </xf>
    <xf numFmtId="4" fontId="48" fillId="0" borderId="12" xfId="0" applyNumberFormat="1" applyFont="1" applyFill="1" applyBorder="1" applyAlignment="1">
      <alignment horizontal="center"/>
    </xf>
    <xf numFmtId="4" fontId="48" fillId="0" borderId="29" xfId="0" applyNumberFormat="1" applyFont="1" applyFill="1" applyBorder="1" applyAlignment="1">
      <alignment horizontal="center"/>
    </xf>
    <xf numFmtId="4" fontId="48" fillId="0" borderId="10" xfId="0" applyNumberFormat="1" applyFont="1" applyFill="1" applyBorder="1" applyAlignment="1">
      <alignment horizontal="center"/>
    </xf>
    <xf numFmtId="0" fontId="0" fillId="0" borderId="10" xfId="0" applyBorder="1" applyAlignment="1"/>
    <xf numFmtId="4" fontId="48" fillId="0" borderId="28" xfId="0" applyNumberFormat="1" applyFont="1" applyFill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0" fillId="0" borderId="28" xfId="0" applyBorder="1" applyAlignment="1">
      <alignment horizontal="center"/>
    </xf>
    <xf numFmtId="4" fontId="16" fillId="0" borderId="0" xfId="0" applyNumberFormat="1" applyFont="1" applyAlignment="1">
      <alignment horizontal="center"/>
    </xf>
    <xf numFmtId="4" fontId="32" fillId="0" borderId="0" xfId="0" applyNumberFormat="1" applyFont="1" applyAlignment="1">
      <alignment horizontal="center"/>
    </xf>
    <xf numFmtId="4" fontId="25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wrapText="1"/>
    </xf>
    <xf numFmtId="165" fontId="25" fillId="0" borderId="0" xfId="0" applyNumberFormat="1" applyFont="1" applyAlignment="1">
      <alignment wrapText="1"/>
    </xf>
    <xf numFmtId="0" fontId="26" fillId="0" borderId="0" xfId="0" applyFont="1" applyAlignment="1">
      <alignment wrapText="1"/>
    </xf>
    <xf numFmtId="2" fontId="14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15" fontId="9" fillId="0" borderId="0" xfId="0" applyNumberFormat="1" applyFont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oe\Local%20Settings\Temporary%20Internet%20Files\Content.IE5\K6ZJIS2Y\Pre%2007'08%20accounts\Year-endaccountsFinalforaudit20062007xx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Contents"/>
      <sheetName val="I&amp;E Account"/>
      <sheetName val="Supporting Statement 1"/>
      <sheetName val="Supporting Statement 2"/>
      <sheetName val="Supporting Statement 3"/>
      <sheetName val="Working Trial Balance"/>
      <sheetName val="Earmarked Reserves"/>
      <sheetName val="Debtors &amp; Creditors"/>
      <sheetName val="Cash Book Summary"/>
      <sheetName val="VAT Account"/>
      <sheetName val="Fixed Asset Register"/>
      <sheetName val="Opening Balances"/>
      <sheetName val="Box 7 to Box 8"/>
      <sheetName val="Bank R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A16" t="str">
            <v>General Admin</v>
          </cell>
        </row>
        <row r="22">
          <cell r="A22" t="str">
            <v>Advertising &amp; Publicity inc. Election</v>
          </cell>
        </row>
        <row r="30">
          <cell r="A30" t="str">
            <v>Town Croft - Storage Building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1:E24"/>
  <sheetViews>
    <sheetView topLeftCell="A62" workbookViewId="0">
      <selection activeCell="E88" sqref="E88"/>
    </sheetView>
  </sheetViews>
  <sheetFormatPr defaultRowHeight="12.75"/>
  <cols>
    <col min="1" max="16384" width="9.140625" style="188"/>
  </cols>
  <sheetData>
    <row r="11" spans="5:5" ht="33">
      <c r="E11" s="187" t="s">
        <v>16</v>
      </c>
    </row>
    <row r="12" spans="5:5" ht="43.5" customHeight="1"/>
    <row r="13" spans="5:5" ht="25.5">
      <c r="E13" s="189" t="s">
        <v>190</v>
      </c>
    </row>
    <row r="16" spans="5:5" ht="180.75" customHeight="1"/>
    <row r="24" spans="5:5" ht="20.25">
      <c r="E24" s="190" t="s">
        <v>275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79"/>
  <sheetViews>
    <sheetView workbookViewId="0">
      <selection activeCell="B37" sqref="B37"/>
    </sheetView>
  </sheetViews>
  <sheetFormatPr defaultRowHeight="15"/>
  <cols>
    <col min="1" max="1" width="2" style="6" customWidth="1"/>
    <col min="2" max="2" width="33.5703125" style="6" customWidth="1"/>
    <col min="3" max="3" width="13.5703125" style="6" customWidth="1"/>
    <col min="4" max="4" width="10.28515625" style="6" customWidth="1"/>
    <col min="5" max="6" width="12.42578125" style="6" customWidth="1"/>
    <col min="7" max="7" width="51.7109375" style="11" customWidth="1"/>
    <col min="8" max="8" width="56.28515625" style="7" customWidth="1"/>
    <col min="9" max="9" width="8.140625" style="6" customWidth="1"/>
    <col min="10" max="10" width="44.5703125" style="6" customWidth="1"/>
    <col min="11" max="11" width="2.7109375" style="6" customWidth="1"/>
    <col min="12" max="12" width="10.140625" style="8" bestFit="1" customWidth="1"/>
    <col min="13" max="13" width="7.5703125" style="6" customWidth="1"/>
    <col min="14" max="14" width="19.7109375" style="6" customWidth="1"/>
    <col min="15" max="15" width="15.42578125" style="6" customWidth="1"/>
    <col min="16" max="16384" width="9.140625" style="6"/>
  </cols>
  <sheetData>
    <row r="1" spans="1:12" s="9" customFormat="1">
      <c r="A1" s="124"/>
      <c r="B1" s="124"/>
      <c r="C1" s="124"/>
      <c r="D1" s="124"/>
      <c r="E1" s="125" t="s">
        <v>16</v>
      </c>
      <c r="F1" s="125"/>
      <c r="G1" s="151"/>
      <c r="H1" s="126"/>
      <c r="L1" s="12"/>
    </row>
    <row r="2" spans="1:12" s="9" customFormat="1">
      <c r="A2" s="124"/>
      <c r="B2" s="124"/>
      <c r="C2" s="124"/>
      <c r="D2" s="124"/>
      <c r="E2" s="125"/>
      <c r="F2" s="125"/>
      <c r="G2" s="151"/>
      <c r="H2" s="126"/>
      <c r="L2" s="12"/>
    </row>
    <row r="3" spans="1:12" s="9" customFormat="1">
      <c r="A3" s="124"/>
      <c r="B3" s="124"/>
      <c r="C3" s="124"/>
      <c r="D3" s="124"/>
      <c r="E3" s="125" t="s">
        <v>17</v>
      </c>
      <c r="F3" s="125"/>
      <c r="G3" s="151"/>
      <c r="H3" s="126"/>
      <c r="L3" s="12"/>
    </row>
    <row r="4" spans="1:12" s="9" customFormat="1">
      <c r="A4" s="124"/>
      <c r="B4" s="124"/>
      <c r="C4" s="124"/>
      <c r="D4" s="124"/>
      <c r="E4" s="125" t="s">
        <v>573</v>
      </c>
      <c r="F4" s="125"/>
      <c r="G4" s="151"/>
      <c r="H4" s="126"/>
      <c r="L4" s="12"/>
    </row>
    <row r="5" spans="1:12" s="9" customFormat="1" ht="15.75" thickBot="1">
      <c r="A5" s="124"/>
      <c r="B5" s="124"/>
      <c r="C5" s="124"/>
      <c r="D5" s="124"/>
      <c r="E5" s="124"/>
      <c r="F5" s="124"/>
      <c r="G5" s="151"/>
      <c r="H5" s="126"/>
      <c r="L5" s="12"/>
    </row>
    <row r="6" spans="1:12" s="9" customFormat="1">
      <c r="A6" s="404"/>
      <c r="B6" s="128"/>
      <c r="C6" s="129" t="s">
        <v>18</v>
      </c>
      <c r="D6" s="129" t="s">
        <v>19</v>
      </c>
      <c r="E6" s="129" t="s">
        <v>19</v>
      </c>
      <c r="F6" s="142" t="s">
        <v>18</v>
      </c>
      <c r="G6" s="130"/>
      <c r="H6" s="145"/>
      <c r="L6" s="12"/>
    </row>
    <row r="7" spans="1:12" s="9" customFormat="1">
      <c r="A7" s="405"/>
      <c r="B7" s="127"/>
      <c r="C7" s="131" t="s">
        <v>20</v>
      </c>
      <c r="D7" s="131" t="s">
        <v>21</v>
      </c>
      <c r="E7" s="131" t="s">
        <v>22</v>
      </c>
      <c r="F7" s="131" t="s">
        <v>20</v>
      </c>
      <c r="G7" s="132" t="s">
        <v>0</v>
      </c>
      <c r="H7" s="146"/>
      <c r="L7" s="12"/>
    </row>
    <row r="8" spans="1:12" s="9" customFormat="1">
      <c r="A8" s="406"/>
      <c r="B8" s="133" t="s">
        <v>23</v>
      </c>
      <c r="C8" s="131" t="s">
        <v>655</v>
      </c>
      <c r="D8" s="131" t="s">
        <v>24</v>
      </c>
      <c r="E8" s="132" t="s">
        <v>24</v>
      </c>
      <c r="F8" s="127" t="s">
        <v>656</v>
      </c>
      <c r="G8" s="152" t="s">
        <v>25</v>
      </c>
      <c r="H8" s="147" t="s">
        <v>13</v>
      </c>
      <c r="L8" s="12"/>
    </row>
    <row r="9" spans="1:12" s="9" customFormat="1">
      <c r="A9" s="407"/>
      <c r="B9" s="134"/>
      <c r="C9" s="135" t="s">
        <v>26</v>
      </c>
      <c r="D9" s="135" t="s">
        <v>26</v>
      </c>
      <c r="E9" s="135" t="s">
        <v>26</v>
      </c>
      <c r="F9" s="143" t="s">
        <v>26</v>
      </c>
      <c r="G9" s="135"/>
      <c r="H9" s="333"/>
      <c r="L9" s="12"/>
    </row>
    <row r="10" spans="1:12" s="9" customFormat="1">
      <c r="A10" s="408"/>
      <c r="B10" s="136" t="s">
        <v>27</v>
      </c>
      <c r="C10" s="144">
        <v>1062</v>
      </c>
      <c r="D10" s="392"/>
      <c r="E10" s="393"/>
      <c r="F10" s="396">
        <f t="shared" ref="F10:F31" si="0">SUM(C10+D10-E10)</f>
        <v>1062</v>
      </c>
      <c r="G10" s="394"/>
      <c r="H10" s="334"/>
      <c r="L10" s="12"/>
    </row>
    <row r="11" spans="1:12" s="9" customFormat="1" ht="15.75">
      <c r="A11" s="408"/>
      <c r="B11" s="136" t="s">
        <v>277</v>
      </c>
      <c r="C11" s="396">
        <v>6560.5</v>
      </c>
      <c r="D11" s="392">
        <v>200</v>
      </c>
      <c r="E11" s="395"/>
      <c r="F11" s="396">
        <f t="shared" si="0"/>
        <v>6760.5</v>
      </c>
      <c r="G11" s="397"/>
      <c r="H11" s="327" t="s">
        <v>657</v>
      </c>
      <c r="L11" s="12"/>
    </row>
    <row r="12" spans="1:12" s="9" customFormat="1" ht="15.75">
      <c r="A12" s="408"/>
      <c r="B12" s="136" t="s">
        <v>53</v>
      </c>
      <c r="C12" s="396">
        <v>4000</v>
      </c>
      <c r="D12" s="392">
        <v>250</v>
      </c>
      <c r="E12" s="395"/>
      <c r="F12" s="396">
        <f t="shared" si="0"/>
        <v>4250</v>
      </c>
      <c r="G12" s="397"/>
      <c r="H12" s="327" t="s">
        <v>657</v>
      </c>
      <c r="L12" s="12"/>
    </row>
    <row r="13" spans="1:12" s="9" customFormat="1">
      <c r="A13" s="408"/>
      <c r="B13" s="136" t="s">
        <v>9</v>
      </c>
      <c r="C13" s="396">
        <v>1500</v>
      </c>
      <c r="D13" s="392"/>
      <c r="E13" s="395"/>
      <c r="F13" s="396">
        <f t="shared" si="0"/>
        <v>1500</v>
      </c>
      <c r="G13" s="394"/>
      <c r="H13" s="148"/>
      <c r="L13" s="12"/>
    </row>
    <row r="14" spans="1:12" s="9" customFormat="1">
      <c r="A14" s="408"/>
      <c r="B14" s="139" t="s">
        <v>276</v>
      </c>
      <c r="C14" s="396">
        <v>1383.05</v>
      </c>
      <c r="D14" s="392"/>
      <c r="E14" s="395">
        <v>1383.05</v>
      </c>
      <c r="F14" s="396">
        <f t="shared" si="0"/>
        <v>0</v>
      </c>
      <c r="G14" s="397">
        <v>41214</v>
      </c>
      <c r="H14" s="149"/>
      <c r="L14" s="12"/>
    </row>
    <row r="15" spans="1:12" s="9" customFormat="1">
      <c r="A15" s="408"/>
      <c r="B15" s="139" t="s">
        <v>292</v>
      </c>
      <c r="C15" s="396"/>
      <c r="D15" s="392">
        <v>2260.5</v>
      </c>
      <c r="E15" s="395">
        <v>2260.5</v>
      </c>
      <c r="F15" s="396">
        <f t="shared" si="0"/>
        <v>0</v>
      </c>
      <c r="G15" s="397" t="s">
        <v>574</v>
      </c>
      <c r="H15" s="149"/>
      <c r="L15" s="12"/>
    </row>
    <row r="16" spans="1:12" s="9" customFormat="1">
      <c r="A16" s="408"/>
      <c r="B16" s="139" t="s">
        <v>235</v>
      </c>
      <c r="C16" s="396">
        <v>2030</v>
      </c>
      <c r="D16" s="392">
        <v>70</v>
      </c>
      <c r="E16" s="395"/>
      <c r="F16" s="396">
        <f t="shared" si="0"/>
        <v>2100</v>
      </c>
      <c r="G16" s="397"/>
      <c r="H16" s="328" t="s">
        <v>657</v>
      </c>
      <c r="L16" s="12"/>
    </row>
    <row r="17" spans="1:12" s="9" customFormat="1" ht="15.75">
      <c r="A17" s="408"/>
      <c r="B17" s="139" t="s">
        <v>282</v>
      </c>
      <c r="C17" s="396">
        <v>120</v>
      </c>
      <c r="D17" s="392">
        <v>120</v>
      </c>
      <c r="E17" s="395"/>
      <c r="F17" s="396">
        <f t="shared" si="0"/>
        <v>240</v>
      </c>
      <c r="G17" s="397"/>
      <c r="H17" s="327" t="s">
        <v>657</v>
      </c>
      <c r="L17" s="12"/>
    </row>
    <row r="18" spans="1:12" s="9" customFormat="1" ht="15.75">
      <c r="A18" s="408"/>
      <c r="B18" s="139" t="s">
        <v>268</v>
      </c>
      <c r="C18" s="396">
        <v>580</v>
      </c>
      <c r="D18" s="392">
        <v>100</v>
      </c>
      <c r="E18" s="395"/>
      <c r="F18" s="396">
        <f t="shared" si="0"/>
        <v>680</v>
      </c>
      <c r="G18" s="397"/>
      <c r="H18" s="327" t="s">
        <v>657</v>
      </c>
      <c r="L18" s="12"/>
    </row>
    <row r="19" spans="1:12" s="9" customFormat="1" ht="15.75">
      <c r="A19" s="408"/>
      <c r="B19" s="139" t="s">
        <v>658</v>
      </c>
      <c r="C19" s="396">
        <v>0</v>
      </c>
      <c r="D19" s="392">
        <v>3500</v>
      </c>
      <c r="E19" s="395"/>
      <c r="F19" s="396">
        <f t="shared" si="0"/>
        <v>3500</v>
      </c>
      <c r="G19" s="397">
        <v>41183</v>
      </c>
      <c r="H19" s="327"/>
      <c r="L19" s="12"/>
    </row>
    <row r="20" spans="1:12" s="9" customFormat="1" ht="15.75">
      <c r="A20" s="408"/>
      <c r="B20" s="139" t="s">
        <v>659</v>
      </c>
      <c r="C20" s="396">
        <v>0</v>
      </c>
      <c r="D20" s="392">
        <v>3950</v>
      </c>
      <c r="E20" s="395"/>
      <c r="F20" s="396">
        <f t="shared" si="0"/>
        <v>3950</v>
      </c>
      <c r="G20" s="397">
        <v>41183</v>
      </c>
      <c r="H20" s="327"/>
      <c r="L20" s="12"/>
    </row>
    <row r="21" spans="1:12" s="9" customFormat="1" ht="15.75">
      <c r="A21" s="408"/>
      <c r="B21" s="140" t="s">
        <v>283</v>
      </c>
      <c r="C21" s="396">
        <v>2610.15</v>
      </c>
      <c r="D21" s="392">
        <v>343.11</v>
      </c>
      <c r="E21" s="395">
        <v>2610.15</v>
      </c>
      <c r="F21" s="396">
        <f t="shared" si="0"/>
        <v>343.11000000000013</v>
      </c>
      <c r="G21" s="397">
        <v>41153</v>
      </c>
      <c r="H21" s="327"/>
      <c r="L21" s="12"/>
    </row>
    <row r="22" spans="1:12" s="9" customFormat="1" ht="15.75">
      <c r="A22" s="408"/>
      <c r="B22" s="326" t="s">
        <v>279</v>
      </c>
      <c r="C22" s="396">
        <v>1889</v>
      </c>
      <c r="D22" s="141"/>
      <c r="E22" s="395"/>
      <c r="F22" s="396">
        <f t="shared" si="0"/>
        <v>1889</v>
      </c>
      <c r="G22" s="397">
        <v>40940</v>
      </c>
      <c r="H22" s="327"/>
      <c r="L22" s="12"/>
    </row>
    <row r="23" spans="1:12" s="9" customFormat="1" ht="15.75">
      <c r="A23" s="408"/>
      <c r="B23" s="326" t="s">
        <v>564</v>
      </c>
      <c r="C23" s="396">
        <v>2000</v>
      </c>
      <c r="D23" s="141"/>
      <c r="E23" s="395">
        <v>300</v>
      </c>
      <c r="F23" s="396">
        <f t="shared" si="0"/>
        <v>1700</v>
      </c>
      <c r="G23" s="397">
        <v>41153</v>
      </c>
      <c r="H23" s="327"/>
      <c r="L23" s="12"/>
    </row>
    <row r="24" spans="1:12" s="9" customFormat="1" ht="15.75">
      <c r="A24" s="408"/>
      <c r="B24" s="326" t="s">
        <v>565</v>
      </c>
      <c r="C24" s="396">
        <v>2000</v>
      </c>
      <c r="D24" s="141"/>
      <c r="E24" s="395"/>
      <c r="F24" s="396">
        <f t="shared" si="0"/>
        <v>2000</v>
      </c>
      <c r="G24" s="397"/>
      <c r="H24" s="327"/>
      <c r="L24" s="12"/>
    </row>
    <row r="25" spans="1:12" s="9" customFormat="1" ht="15.75">
      <c r="A25" s="408"/>
      <c r="B25" s="326" t="s">
        <v>566</v>
      </c>
      <c r="C25" s="396">
        <v>3000</v>
      </c>
      <c r="D25" s="141"/>
      <c r="E25" s="395"/>
      <c r="F25" s="396">
        <f t="shared" si="0"/>
        <v>3000</v>
      </c>
      <c r="G25" s="397"/>
      <c r="H25" s="327"/>
      <c r="L25" s="12"/>
    </row>
    <row r="26" spans="1:12" s="9" customFormat="1" ht="15.75">
      <c r="A26" s="408"/>
      <c r="B26" s="326" t="s">
        <v>567</v>
      </c>
      <c r="C26" s="396">
        <v>2500</v>
      </c>
      <c r="D26" s="141"/>
      <c r="E26" s="395">
        <v>2500</v>
      </c>
      <c r="F26" s="396">
        <f t="shared" si="0"/>
        <v>0</v>
      </c>
      <c r="G26" s="397"/>
      <c r="H26" s="327"/>
      <c r="L26" s="12"/>
    </row>
    <row r="27" spans="1:12" s="9" customFormat="1" ht="15.75">
      <c r="A27" s="408"/>
      <c r="B27" s="326" t="s">
        <v>568</v>
      </c>
      <c r="C27" s="396">
        <v>2500</v>
      </c>
      <c r="D27" s="141"/>
      <c r="E27" s="395"/>
      <c r="F27" s="396">
        <f t="shared" si="0"/>
        <v>2500</v>
      </c>
      <c r="G27" s="397"/>
      <c r="H27" s="327"/>
      <c r="L27" s="12"/>
    </row>
    <row r="28" spans="1:12" s="9" customFormat="1" ht="15.75">
      <c r="A28" s="408"/>
      <c r="B28" s="326" t="s">
        <v>569</v>
      </c>
      <c r="C28" s="396">
        <v>500</v>
      </c>
      <c r="D28" s="141"/>
      <c r="E28" s="395"/>
      <c r="F28" s="396">
        <f t="shared" si="0"/>
        <v>500</v>
      </c>
      <c r="G28" s="397"/>
      <c r="H28" s="327"/>
      <c r="L28" s="12"/>
    </row>
    <row r="29" spans="1:12" s="9" customFormat="1" ht="15.75">
      <c r="A29" s="408"/>
      <c r="B29" s="326" t="s">
        <v>570</v>
      </c>
      <c r="C29" s="396">
        <v>2000</v>
      </c>
      <c r="D29" s="141"/>
      <c r="E29" s="395"/>
      <c r="F29" s="396">
        <f t="shared" si="0"/>
        <v>2000</v>
      </c>
      <c r="G29" s="397"/>
      <c r="H29" s="327"/>
      <c r="L29" s="12"/>
    </row>
    <row r="30" spans="1:12" s="9" customFormat="1" ht="15.75">
      <c r="A30" s="408"/>
      <c r="B30" s="326" t="s">
        <v>571</v>
      </c>
      <c r="C30" s="396">
        <v>1100</v>
      </c>
      <c r="D30" s="141"/>
      <c r="E30" s="395">
        <v>439.46</v>
      </c>
      <c r="F30" s="396">
        <f t="shared" si="0"/>
        <v>660.54</v>
      </c>
      <c r="G30" s="397">
        <v>41091</v>
      </c>
      <c r="H30" s="327"/>
      <c r="L30" s="12"/>
    </row>
    <row r="31" spans="1:12" s="9" customFormat="1" ht="15.75">
      <c r="A31" s="408"/>
      <c r="B31" s="326" t="s">
        <v>572</v>
      </c>
      <c r="C31" s="396">
        <v>1000</v>
      </c>
      <c r="D31" s="141"/>
      <c r="E31" s="395"/>
      <c r="F31" s="396">
        <f t="shared" si="0"/>
        <v>1000</v>
      </c>
      <c r="G31" s="397"/>
      <c r="H31" s="327"/>
      <c r="L31" s="12"/>
    </row>
    <row r="32" spans="1:12" s="9" customFormat="1" ht="15.75">
      <c r="A32" s="408"/>
      <c r="B32" s="138" t="s">
        <v>33</v>
      </c>
      <c r="C32" s="396">
        <v>1960</v>
      </c>
      <c r="D32" s="141"/>
      <c r="E32" s="395">
        <v>1960</v>
      </c>
      <c r="F32" s="396">
        <f>SUM(C32+D32-E32)</f>
        <v>0</v>
      </c>
      <c r="G32" s="398"/>
      <c r="H32" s="327" t="s">
        <v>280</v>
      </c>
      <c r="L32" s="12"/>
    </row>
    <row r="33" spans="1:12" s="9" customFormat="1" ht="15.75" thickBot="1">
      <c r="A33" s="409"/>
      <c r="B33" s="137"/>
      <c r="C33" s="401"/>
      <c r="D33" s="399"/>
      <c r="E33" s="400"/>
      <c r="F33" s="401"/>
      <c r="G33" s="402"/>
      <c r="H33" s="150"/>
      <c r="L33" s="12"/>
    </row>
    <row r="34" spans="1:12" s="9" customFormat="1" ht="15.75" thickBot="1">
      <c r="A34" s="410"/>
      <c r="B34" s="304" t="s">
        <v>29</v>
      </c>
      <c r="C34" s="306">
        <f>SUM(C10:C33)</f>
        <v>40294.699999999997</v>
      </c>
      <c r="D34" s="403">
        <f>SUM(D10:D32)</f>
        <v>10793.61</v>
      </c>
      <c r="E34" s="305">
        <f>SUM(E10:E32)</f>
        <v>11453.16</v>
      </c>
      <c r="F34" s="306">
        <f>SUM(F10:F32)</f>
        <v>39635.15</v>
      </c>
      <c r="G34" s="307"/>
      <c r="H34" s="335"/>
      <c r="L34" s="12"/>
    </row>
    <row r="35" spans="1:12" s="9" customFormat="1">
      <c r="G35" s="11"/>
      <c r="H35" s="11"/>
      <c r="L35" s="12"/>
    </row>
    <row r="36" spans="1:12" s="9" customFormat="1">
      <c r="G36" s="11"/>
      <c r="H36" s="11"/>
      <c r="L36" s="12"/>
    </row>
    <row r="37" spans="1:12" s="9" customFormat="1">
      <c r="G37" s="11"/>
      <c r="H37" s="11"/>
      <c r="L37" s="12"/>
    </row>
    <row r="38" spans="1:12" s="9" customFormat="1">
      <c r="G38" s="11"/>
      <c r="H38" s="11"/>
      <c r="L38" s="12"/>
    </row>
    <row r="39" spans="1:12" s="9" customFormat="1">
      <c r="G39" s="11"/>
      <c r="H39" s="11"/>
      <c r="L39" s="12"/>
    </row>
    <row r="40" spans="1:12" s="9" customFormat="1">
      <c r="G40" s="11"/>
      <c r="H40" s="11"/>
      <c r="L40" s="12"/>
    </row>
    <row r="41" spans="1:12" s="9" customFormat="1">
      <c r="G41" s="11"/>
      <c r="H41" s="11"/>
      <c r="L41" s="12"/>
    </row>
    <row r="42" spans="1:12" s="9" customFormat="1">
      <c r="G42" s="11"/>
      <c r="H42" s="11"/>
      <c r="L42" s="12"/>
    </row>
    <row r="43" spans="1:12" s="9" customFormat="1">
      <c r="G43" s="11"/>
      <c r="H43" s="11"/>
      <c r="L43" s="12"/>
    </row>
    <row r="44" spans="1:12" s="9" customFormat="1">
      <c r="G44" s="11"/>
      <c r="H44" s="11"/>
      <c r="L44" s="12"/>
    </row>
    <row r="45" spans="1:12" s="9" customFormat="1">
      <c r="G45" s="11"/>
      <c r="H45" s="11"/>
      <c r="L45" s="12"/>
    </row>
    <row r="46" spans="1:12" s="9" customFormat="1">
      <c r="G46" s="11"/>
      <c r="H46" s="11"/>
      <c r="L46" s="12"/>
    </row>
    <row r="47" spans="1:12" s="9" customFormat="1">
      <c r="G47" s="11"/>
      <c r="H47" s="11"/>
      <c r="L47" s="12"/>
    </row>
    <row r="48" spans="1:12" s="9" customFormat="1">
      <c r="G48" s="11"/>
      <c r="H48" s="11"/>
      <c r="L48" s="12"/>
    </row>
    <row r="49" spans="7:12" s="9" customFormat="1">
      <c r="G49" s="11"/>
      <c r="H49" s="11"/>
      <c r="L49" s="12"/>
    </row>
    <row r="50" spans="7:12" s="9" customFormat="1">
      <c r="G50" s="11"/>
      <c r="H50" s="11"/>
      <c r="L50" s="12"/>
    </row>
    <row r="51" spans="7:12" s="9" customFormat="1">
      <c r="G51" s="11"/>
      <c r="H51" s="11"/>
      <c r="L51" s="12"/>
    </row>
    <row r="52" spans="7:12" s="9" customFormat="1">
      <c r="G52" s="11"/>
      <c r="H52" s="11"/>
      <c r="L52" s="12"/>
    </row>
    <row r="53" spans="7:12" s="9" customFormat="1">
      <c r="G53" s="11"/>
      <c r="H53" s="11"/>
      <c r="L53" s="12"/>
    </row>
    <row r="54" spans="7:12" s="9" customFormat="1">
      <c r="G54" s="11"/>
      <c r="H54" s="11"/>
      <c r="L54" s="12"/>
    </row>
    <row r="55" spans="7:12" s="9" customFormat="1">
      <c r="G55" s="11"/>
      <c r="H55" s="11"/>
      <c r="L55" s="12"/>
    </row>
    <row r="56" spans="7:12" s="9" customFormat="1">
      <c r="G56" s="11"/>
      <c r="H56" s="11"/>
      <c r="L56" s="12"/>
    </row>
    <row r="57" spans="7:12" s="9" customFormat="1">
      <c r="G57" s="11"/>
      <c r="H57" s="11"/>
      <c r="L57" s="12"/>
    </row>
    <row r="58" spans="7:12" s="9" customFormat="1">
      <c r="G58" s="11"/>
      <c r="H58" s="11"/>
      <c r="L58" s="12"/>
    </row>
    <row r="59" spans="7:12" s="9" customFormat="1">
      <c r="G59" s="11"/>
      <c r="H59" s="11"/>
      <c r="L59" s="12"/>
    </row>
    <row r="60" spans="7:12" s="9" customFormat="1">
      <c r="G60" s="11"/>
      <c r="H60" s="11"/>
      <c r="L60" s="12"/>
    </row>
    <row r="61" spans="7:12" s="9" customFormat="1">
      <c r="G61" s="11"/>
      <c r="H61" s="11"/>
      <c r="L61" s="12"/>
    </row>
    <row r="62" spans="7:12" s="9" customFormat="1">
      <c r="G62" s="11"/>
      <c r="H62" s="11"/>
      <c r="L62" s="12"/>
    </row>
    <row r="63" spans="7:12" s="9" customFormat="1">
      <c r="G63" s="11"/>
      <c r="H63" s="11"/>
      <c r="L63" s="12"/>
    </row>
    <row r="64" spans="7:12" s="9" customFormat="1">
      <c r="G64" s="11"/>
      <c r="H64" s="11"/>
      <c r="L64" s="12"/>
    </row>
    <row r="65" spans="7:12" s="9" customFormat="1">
      <c r="G65" s="11"/>
      <c r="H65" s="11"/>
      <c r="L65" s="12"/>
    </row>
    <row r="66" spans="7:12" s="9" customFormat="1">
      <c r="G66" s="11"/>
      <c r="H66" s="11"/>
      <c r="L66" s="12"/>
    </row>
    <row r="67" spans="7:12" s="9" customFormat="1">
      <c r="G67" s="11"/>
      <c r="H67" s="11"/>
      <c r="L67" s="12"/>
    </row>
    <row r="68" spans="7:12" s="9" customFormat="1">
      <c r="G68" s="11"/>
      <c r="H68" s="11"/>
      <c r="L68" s="12"/>
    </row>
    <row r="69" spans="7:12" s="9" customFormat="1">
      <c r="G69" s="11"/>
      <c r="H69" s="11"/>
      <c r="L69" s="12"/>
    </row>
    <row r="70" spans="7:12" s="9" customFormat="1">
      <c r="G70" s="11"/>
      <c r="H70" s="11"/>
      <c r="L70" s="12"/>
    </row>
    <row r="71" spans="7:12" s="9" customFormat="1">
      <c r="G71" s="11"/>
      <c r="H71" s="11"/>
      <c r="L71" s="12"/>
    </row>
    <row r="72" spans="7:12" s="9" customFormat="1">
      <c r="G72" s="11"/>
      <c r="H72" s="11"/>
      <c r="L72" s="12"/>
    </row>
    <row r="73" spans="7:12" s="9" customFormat="1">
      <c r="G73" s="11"/>
      <c r="H73" s="11"/>
      <c r="L73" s="12"/>
    </row>
    <row r="74" spans="7:12" s="9" customFormat="1">
      <c r="G74" s="11"/>
      <c r="H74" s="11"/>
      <c r="L74" s="12"/>
    </row>
    <row r="75" spans="7:12" s="9" customFormat="1">
      <c r="G75" s="11"/>
      <c r="H75" s="11"/>
      <c r="L75" s="12"/>
    </row>
    <row r="76" spans="7:12" s="9" customFormat="1">
      <c r="G76" s="11"/>
      <c r="H76" s="11"/>
      <c r="L76" s="12"/>
    </row>
    <row r="77" spans="7:12" s="9" customFormat="1">
      <c r="G77" s="11"/>
      <c r="H77" s="11"/>
      <c r="L77" s="12"/>
    </row>
    <row r="78" spans="7:12" s="9" customFormat="1">
      <c r="G78" s="11"/>
      <c r="H78" s="11"/>
      <c r="L78" s="12"/>
    </row>
    <row r="79" spans="7:12" s="9" customFormat="1">
      <c r="G79" s="11"/>
      <c r="H79" s="11"/>
      <c r="L79" s="12"/>
    </row>
    <row r="80" spans="7:12" s="9" customFormat="1">
      <c r="G80" s="11"/>
      <c r="H80" s="11"/>
      <c r="L80" s="12"/>
    </row>
    <row r="81" spans="7:12" s="9" customFormat="1">
      <c r="G81" s="11"/>
      <c r="H81" s="11"/>
      <c r="L81" s="12"/>
    </row>
    <row r="82" spans="7:12" s="9" customFormat="1">
      <c r="G82" s="11"/>
      <c r="H82" s="11"/>
      <c r="L82" s="12"/>
    </row>
    <row r="83" spans="7:12" s="9" customFormat="1">
      <c r="G83" s="11"/>
      <c r="H83" s="11"/>
      <c r="L83" s="12"/>
    </row>
    <row r="84" spans="7:12" s="9" customFormat="1">
      <c r="G84" s="11"/>
      <c r="H84" s="11"/>
      <c r="L84" s="12"/>
    </row>
    <row r="85" spans="7:12" s="9" customFormat="1">
      <c r="G85" s="11"/>
      <c r="H85" s="11"/>
      <c r="L85" s="12"/>
    </row>
    <row r="86" spans="7:12" s="9" customFormat="1">
      <c r="G86" s="11"/>
      <c r="H86" s="11"/>
      <c r="L86" s="12"/>
    </row>
    <row r="87" spans="7:12" s="9" customFormat="1">
      <c r="G87" s="11"/>
      <c r="H87" s="11"/>
      <c r="L87" s="12"/>
    </row>
    <row r="88" spans="7:12" s="9" customFormat="1">
      <c r="G88" s="11"/>
      <c r="H88" s="11"/>
      <c r="L88" s="12"/>
    </row>
    <row r="89" spans="7:12" s="9" customFormat="1">
      <c r="G89" s="11"/>
      <c r="H89" s="11"/>
      <c r="L89" s="12"/>
    </row>
    <row r="90" spans="7:12" s="9" customFormat="1">
      <c r="G90" s="11"/>
      <c r="H90" s="11"/>
      <c r="L90" s="12"/>
    </row>
    <row r="91" spans="7:12" s="9" customFormat="1">
      <c r="G91" s="11"/>
      <c r="H91" s="11"/>
      <c r="L91" s="12"/>
    </row>
    <row r="92" spans="7:12" s="9" customFormat="1">
      <c r="G92" s="11"/>
      <c r="H92" s="11"/>
      <c r="L92" s="12"/>
    </row>
    <row r="93" spans="7:12" s="9" customFormat="1">
      <c r="G93" s="11"/>
      <c r="H93" s="11"/>
      <c r="L93" s="12"/>
    </row>
    <row r="94" spans="7:12" s="9" customFormat="1">
      <c r="G94" s="11"/>
      <c r="H94" s="11"/>
      <c r="L94" s="12"/>
    </row>
    <row r="95" spans="7:12" s="9" customFormat="1">
      <c r="G95" s="11"/>
      <c r="H95" s="11"/>
      <c r="L95" s="12"/>
    </row>
    <row r="96" spans="7:12" s="9" customFormat="1">
      <c r="G96" s="11"/>
      <c r="H96" s="11"/>
      <c r="L96" s="12"/>
    </row>
    <row r="97" spans="7:12" s="9" customFormat="1">
      <c r="G97" s="11"/>
      <c r="H97" s="11"/>
      <c r="L97" s="12"/>
    </row>
    <row r="98" spans="7:12" s="9" customFormat="1">
      <c r="G98" s="11"/>
      <c r="H98" s="11"/>
      <c r="L98" s="12"/>
    </row>
    <row r="99" spans="7:12" s="9" customFormat="1">
      <c r="G99" s="11"/>
      <c r="H99" s="11"/>
      <c r="L99" s="12"/>
    </row>
    <row r="100" spans="7:12" s="9" customFormat="1">
      <c r="G100" s="11"/>
      <c r="H100" s="11"/>
      <c r="L100" s="12"/>
    </row>
    <row r="101" spans="7:12" s="9" customFormat="1">
      <c r="G101" s="11"/>
      <c r="H101" s="11"/>
      <c r="L101" s="12"/>
    </row>
    <row r="102" spans="7:12" s="9" customFormat="1">
      <c r="G102" s="11"/>
      <c r="H102" s="11"/>
      <c r="L102" s="12"/>
    </row>
    <row r="103" spans="7:12" s="9" customFormat="1">
      <c r="G103" s="11"/>
      <c r="H103" s="11"/>
      <c r="L103" s="12"/>
    </row>
    <row r="104" spans="7:12" s="9" customFormat="1">
      <c r="G104" s="11"/>
      <c r="H104" s="11"/>
      <c r="L104" s="12"/>
    </row>
    <row r="105" spans="7:12" s="9" customFormat="1">
      <c r="G105" s="11"/>
      <c r="H105" s="11"/>
      <c r="L105" s="12"/>
    </row>
    <row r="106" spans="7:12" s="9" customFormat="1">
      <c r="G106" s="11"/>
      <c r="H106" s="11"/>
      <c r="L106" s="12"/>
    </row>
    <row r="107" spans="7:12" s="9" customFormat="1">
      <c r="G107" s="11"/>
      <c r="H107" s="11"/>
      <c r="L107" s="12"/>
    </row>
    <row r="108" spans="7:12" s="9" customFormat="1">
      <c r="G108" s="11"/>
      <c r="H108" s="11"/>
      <c r="L108" s="12"/>
    </row>
    <row r="109" spans="7:12" s="9" customFormat="1">
      <c r="G109" s="11"/>
      <c r="H109" s="11"/>
      <c r="L109" s="12"/>
    </row>
    <row r="110" spans="7:12" s="9" customFormat="1">
      <c r="G110" s="11"/>
      <c r="H110" s="11"/>
      <c r="L110" s="12"/>
    </row>
    <row r="111" spans="7:12" s="9" customFormat="1">
      <c r="G111" s="11"/>
      <c r="H111" s="11"/>
      <c r="L111" s="12"/>
    </row>
    <row r="112" spans="7:12" s="9" customFormat="1">
      <c r="G112" s="11"/>
      <c r="H112" s="11"/>
      <c r="L112" s="12"/>
    </row>
    <row r="113" spans="7:12" s="9" customFormat="1">
      <c r="G113" s="11"/>
      <c r="H113" s="11"/>
      <c r="L113" s="12"/>
    </row>
    <row r="114" spans="7:12" s="9" customFormat="1">
      <c r="G114" s="11"/>
      <c r="H114" s="11"/>
      <c r="L114" s="12"/>
    </row>
    <row r="115" spans="7:12" s="9" customFormat="1">
      <c r="G115" s="11"/>
      <c r="H115" s="11"/>
      <c r="L115" s="12"/>
    </row>
    <row r="116" spans="7:12" s="9" customFormat="1">
      <c r="G116" s="11"/>
      <c r="H116" s="11"/>
      <c r="L116" s="12"/>
    </row>
    <row r="117" spans="7:12" s="9" customFormat="1">
      <c r="G117" s="11"/>
      <c r="H117" s="11"/>
      <c r="L117" s="12"/>
    </row>
    <row r="118" spans="7:12" s="9" customFormat="1">
      <c r="G118" s="11"/>
      <c r="H118" s="11"/>
      <c r="L118" s="12"/>
    </row>
    <row r="119" spans="7:12" s="9" customFormat="1">
      <c r="G119" s="11"/>
      <c r="H119" s="11"/>
      <c r="L119" s="12"/>
    </row>
    <row r="120" spans="7:12" s="9" customFormat="1">
      <c r="G120" s="11"/>
      <c r="H120" s="11"/>
      <c r="L120" s="12"/>
    </row>
    <row r="121" spans="7:12" s="9" customFormat="1">
      <c r="G121" s="11"/>
      <c r="H121" s="11"/>
      <c r="L121" s="12"/>
    </row>
    <row r="122" spans="7:12" s="9" customFormat="1">
      <c r="G122" s="11"/>
      <c r="H122" s="11"/>
      <c r="L122" s="12"/>
    </row>
    <row r="123" spans="7:12" s="9" customFormat="1">
      <c r="G123" s="11"/>
      <c r="H123" s="11"/>
      <c r="L123" s="12"/>
    </row>
    <row r="124" spans="7:12" s="9" customFormat="1">
      <c r="G124" s="11"/>
      <c r="H124" s="11"/>
      <c r="L124" s="12"/>
    </row>
    <row r="125" spans="7:12" s="9" customFormat="1">
      <c r="G125" s="11"/>
      <c r="H125" s="11"/>
      <c r="L125" s="12"/>
    </row>
    <row r="126" spans="7:12" s="9" customFormat="1">
      <c r="G126" s="11"/>
      <c r="H126" s="11"/>
      <c r="L126" s="12"/>
    </row>
    <row r="127" spans="7:12" s="9" customFormat="1">
      <c r="G127" s="11"/>
      <c r="H127" s="11"/>
      <c r="L127" s="12"/>
    </row>
    <row r="128" spans="7:12" s="9" customFormat="1">
      <c r="G128" s="11"/>
      <c r="H128" s="11"/>
      <c r="L128" s="12"/>
    </row>
    <row r="129" spans="7:12" s="9" customFormat="1">
      <c r="G129" s="11"/>
      <c r="H129" s="11"/>
      <c r="L129" s="12"/>
    </row>
    <row r="130" spans="7:12" s="9" customFormat="1">
      <c r="G130" s="11"/>
      <c r="H130" s="11"/>
      <c r="L130" s="12"/>
    </row>
    <row r="131" spans="7:12" s="9" customFormat="1">
      <c r="G131" s="11"/>
      <c r="H131" s="11"/>
      <c r="L131" s="12"/>
    </row>
    <row r="132" spans="7:12" s="9" customFormat="1">
      <c r="G132" s="11"/>
      <c r="H132" s="11"/>
      <c r="L132" s="12"/>
    </row>
    <row r="133" spans="7:12" s="9" customFormat="1">
      <c r="G133" s="11"/>
      <c r="H133" s="11"/>
      <c r="L133" s="12"/>
    </row>
    <row r="134" spans="7:12" s="9" customFormat="1">
      <c r="G134" s="11"/>
      <c r="H134" s="11"/>
      <c r="L134" s="12"/>
    </row>
    <row r="135" spans="7:12" s="9" customFormat="1">
      <c r="G135" s="11"/>
      <c r="H135" s="11"/>
      <c r="L135" s="12"/>
    </row>
    <row r="136" spans="7:12" s="9" customFormat="1">
      <c r="G136" s="11"/>
      <c r="H136" s="11"/>
      <c r="L136" s="12"/>
    </row>
    <row r="137" spans="7:12" s="9" customFormat="1">
      <c r="G137" s="11"/>
      <c r="H137" s="11"/>
      <c r="L137" s="12"/>
    </row>
    <row r="138" spans="7:12" s="9" customFormat="1">
      <c r="G138" s="11"/>
      <c r="H138" s="11"/>
      <c r="L138" s="12"/>
    </row>
    <row r="139" spans="7:12" s="9" customFormat="1">
      <c r="G139" s="11"/>
      <c r="H139" s="11"/>
      <c r="L139" s="12"/>
    </row>
    <row r="140" spans="7:12" s="9" customFormat="1">
      <c r="G140" s="11"/>
      <c r="H140" s="11"/>
      <c r="L140" s="12"/>
    </row>
    <row r="141" spans="7:12" s="9" customFormat="1">
      <c r="G141" s="11"/>
      <c r="H141" s="11"/>
      <c r="L141" s="12"/>
    </row>
    <row r="142" spans="7:12" s="9" customFormat="1">
      <c r="G142" s="11"/>
      <c r="H142" s="11"/>
      <c r="L142" s="12"/>
    </row>
    <row r="143" spans="7:12" s="9" customFormat="1">
      <c r="G143" s="11"/>
      <c r="H143" s="11"/>
      <c r="L143" s="12"/>
    </row>
    <row r="144" spans="7:12" s="9" customFormat="1">
      <c r="G144" s="11"/>
      <c r="H144" s="11"/>
      <c r="L144" s="12"/>
    </row>
    <row r="145" spans="7:12" s="9" customFormat="1">
      <c r="G145" s="11"/>
      <c r="H145" s="11"/>
      <c r="L145" s="12"/>
    </row>
    <row r="146" spans="7:12" s="9" customFormat="1">
      <c r="G146" s="11"/>
      <c r="H146" s="11"/>
      <c r="L146" s="12"/>
    </row>
    <row r="147" spans="7:12" s="9" customFormat="1">
      <c r="G147" s="11"/>
      <c r="H147" s="11"/>
      <c r="L147" s="12"/>
    </row>
    <row r="148" spans="7:12" s="9" customFormat="1">
      <c r="G148" s="11"/>
      <c r="H148" s="11"/>
      <c r="L148" s="12"/>
    </row>
    <row r="149" spans="7:12" s="9" customFormat="1">
      <c r="G149" s="11"/>
      <c r="H149" s="11"/>
      <c r="L149" s="12"/>
    </row>
    <row r="150" spans="7:12" s="9" customFormat="1">
      <c r="G150" s="11"/>
      <c r="H150" s="11"/>
      <c r="L150" s="12"/>
    </row>
    <row r="151" spans="7:12" s="9" customFormat="1">
      <c r="G151" s="11"/>
      <c r="H151" s="11"/>
      <c r="L151" s="12"/>
    </row>
    <row r="152" spans="7:12" s="9" customFormat="1">
      <c r="G152" s="11"/>
      <c r="H152" s="11"/>
      <c r="L152" s="12"/>
    </row>
    <row r="153" spans="7:12" s="9" customFormat="1">
      <c r="G153" s="11"/>
      <c r="H153" s="11"/>
      <c r="L153" s="12"/>
    </row>
    <row r="154" spans="7:12" s="9" customFormat="1">
      <c r="G154" s="11"/>
      <c r="H154" s="11"/>
      <c r="L154" s="12"/>
    </row>
    <row r="155" spans="7:12" s="9" customFormat="1">
      <c r="G155" s="11"/>
      <c r="H155" s="11"/>
      <c r="L155" s="12"/>
    </row>
    <row r="156" spans="7:12" s="9" customFormat="1">
      <c r="G156" s="11"/>
      <c r="H156" s="11"/>
      <c r="L156" s="12"/>
    </row>
    <row r="157" spans="7:12" s="9" customFormat="1">
      <c r="G157" s="11"/>
      <c r="H157" s="11"/>
      <c r="L157" s="12"/>
    </row>
    <row r="158" spans="7:12" s="9" customFormat="1">
      <c r="G158" s="11"/>
      <c r="H158" s="11"/>
      <c r="L158" s="12"/>
    </row>
    <row r="159" spans="7:12" s="9" customFormat="1">
      <c r="G159" s="11"/>
      <c r="H159" s="11"/>
      <c r="L159" s="12"/>
    </row>
    <row r="160" spans="7:12" s="9" customFormat="1">
      <c r="G160" s="11"/>
      <c r="H160" s="11"/>
      <c r="L160" s="12"/>
    </row>
    <row r="161" spans="7:12" s="9" customFormat="1">
      <c r="G161" s="11"/>
      <c r="H161" s="11"/>
      <c r="L161" s="12"/>
    </row>
    <row r="162" spans="7:12" s="9" customFormat="1">
      <c r="G162" s="11"/>
      <c r="H162" s="11"/>
      <c r="L162" s="12"/>
    </row>
    <row r="163" spans="7:12" s="9" customFormat="1">
      <c r="G163" s="11"/>
      <c r="H163" s="11"/>
      <c r="L163" s="12"/>
    </row>
    <row r="164" spans="7:12" s="9" customFormat="1">
      <c r="G164" s="11"/>
      <c r="H164" s="11"/>
      <c r="L164" s="12"/>
    </row>
    <row r="165" spans="7:12" s="9" customFormat="1">
      <c r="G165" s="11"/>
      <c r="H165" s="11"/>
      <c r="L165" s="12"/>
    </row>
    <row r="166" spans="7:12" s="9" customFormat="1">
      <c r="G166" s="11"/>
      <c r="H166" s="11"/>
      <c r="L166" s="12"/>
    </row>
    <row r="167" spans="7:12" s="9" customFormat="1">
      <c r="G167" s="11"/>
      <c r="H167" s="11"/>
      <c r="L167" s="12"/>
    </row>
    <row r="168" spans="7:12" s="9" customFormat="1">
      <c r="G168" s="11"/>
      <c r="H168" s="11"/>
      <c r="L168" s="12"/>
    </row>
    <row r="169" spans="7:12" s="9" customFormat="1">
      <c r="G169" s="11"/>
      <c r="H169" s="11"/>
      <c r="L169" s="12"/>
    </row>
    <row r="170" spans="7:12" s="9" customFormat="1">
      <c r="G170" s="11"/>
      <c r="H170" s="11"/>
      <c r="L170" s="12"/>
    </row>
    <row r="171" spans="7:12" s="9" customFormat="1">
      <c r="G171" s="11"/>
      <c r="H171" s="11"/>
      <c r="L171" s="12"/>
    </row>
    <row r="172" spans="7:12" s="9" customFormat="1">
      <c r="G172" s="11"/>
      <c r="H172" s="11"/>
      <c r="L172" s="12"/>
    </row>
    <row r="173" spans="7:12" s="9" customFormat="1">
      <c r="G173" s="11"/>
      <c r="H173" s="11"/>
      <c r="L173" s="12"/>
    </row>
    <row r="174" spans="7:12" s="9" customFormat="1">
      <c r="G174" s="11"/>
      <c r="H174" s="11"/>
      <c r="L174" s="12"/>
    </row>
    <row r="175" spans="7:12" s="9" customFormat="1">
      <c r="G175" s="11"/>
      <c r="H175" s="11"/>
      <c r="L175" s="12"/>
    </row>
    <row r="176" spans="7:12" s="9" customFormat="1">
      <c r="G176" s="11"/>
      <c r="H176" s="11"/>
      <c r="L176" s="12"/>
    </row>
    <row r="177" spans="7:12" s="9" customFormat="1">
      <c r="G177" s="11"/>
      <c r="H177" s="11"/>
      <c r="L177" s="12"/>
    </row>
    <row r="178" spans="7:12" s="9" customFormat="1">
      <c r="G178" s="11"/>
      <c r="H178" s="11"/>
      <c r="L178" s="12"/>
    </row>
    <row r="179" spans="7:12" s="9" customFormat="1">
      <c r="G179" s="11"/>
      <c r="H179" s="11"/>
      <c r="L179" s="12"/>
    </row>
    <row r="180" spans="7:12" s="9" customFormat="1">
      <c r="G180" s="11"/>
      <c r="H180" s="11"/>
      <c r="L180" s="12"/>
    </row>
    <row r="181" spans="7:12" s="9" customFormat="1">
      <c r="G181" s="11"/>
      <c r="H181" s="11"/>
      <c r="L181" s="12"/>
    </row>
    <row r="182" spans="7:12" s="9" customFormat="1">
      <c r="G182" s="11"/>
      <c r="H182" s="11"/>
      <c r="L182" s="12"/>
    </row>
    <row r="183" spans="7:12" s="9" customFormat="1">
      <c r="G183" s="11"/>
      <c r="H183" s="11"/>
      <c r="L183" s="12"/>
    </row>
    <row r="184" spans="7:12" s="9" customFormat="1">
      <c r="G184" s="11"/>
      <c r="H184" s="11"/>
      <c r="L184" s="12"/>
    </row>
    <row r="185" spans="7:12" s="9" customFormat="1">
      <c r="G185" s="11"/>
      <c r="H185" s="11"/>
      <c r="L185" s="12"/>
    </row>
    <row r="186" spans="7:12" s="9" customFormat="1">
      <c r="G186" s="11"/>
      <c r="H186" s="11"/>
      <c r="L186" s="12"/>
    </row>
    <row r="187" spans="7:12" s="9" customFormat="1">
      <c r="G187" s="11"/>
      <c r="H187" s="11"/>
      <c r="L187" s="12"/>
    </row>
    <row r="188" spans="7:12" s="9" customFormat="1">
      <c r="G188" s="11"/>
      <c r="H188" s="11"/>
      <c r="L188" s="12"/>
    </row>
    <row r="189" spans="7:12" s="9" customFormat="1">
      <c r="G189" s="11"/>
      <c r="H189" s="11"/>
      <c r="L189" s="12"/>
    </row>
    <row r="190" spans="7:12" s="9" customFormat="1">
      <c r="G190" s="11"/>
      <c r="H190" s="11"/>
      <c r="L190" s="12"/>
    </row>
    <row r="191" spans="7:12" s="9" customFormat="1">
      <c r="G191" s="11"/>
      <c r="H191" s="11"/>
      <c r="L191" s="12"/>
    </row>
    <row r="192" spans="7:12" s="9" customFormat="1">
      <c r="G192" s="11"/>
      <c r="H192" s="11"/>
      <c r="L192" s="12"/>
    </row>
    <row r="193" spans="7:12" s="9" customFormat="1">
      <c r="G193" s="11"/>
      <c r="H193" s="11"/>
      <c r="L193" s="12"/>
    </row>
    <row r="194" spans="7:12" s="9" customFormat="1">
      <c r="G194" s="11"/>
      <c r="H194" s="11"/>
      <c r="L194" s="12"/>
    </row>
    <row r="195" spans="7:12" s="9" customFormat="1">
      <c r="G195" s="11"/>
      <c r="H195" s="11"/>
      <c r="L195" s="12"/>
    </row>
    <row r="196" spans="7:12" s="9" customFormat="1">
      <c r="G196" s="11"/>
      <c r="H196" s="11"/>
      <c r="L196" s="12"/>
    </row>
    <row r="197" spans="7:12" s="9" customFormat="1">
      <c r="G197" s="11"/>
      <c r="H197" s="11"/>
      <c r="L197" s="12"/>
    </row>
    <row r="198" spans="7:12" s="9" customFormat="1">
      <c r="G198" s="11"/>
      <c r="H198" s="11"/>
      <c r="L198" s="12"/>
    </row>
    <row r="199" spans="7:12" s="9" customFormat="1">
      <c r="G199" s="11"/>
      <c r="H199" s="11"/>
      <c r="L199" s="12"/>
    </row>
    <row r="200" spans="7:12" s="9" customFormat="1">
      <c r="G200" s="11"/>
      <c r="H200" s="11"/>
      <c r="L200" s="12"/>
    </row>
    <row r="201" spans="7:12" s="9" customFormat="1">
      <c r="G201" s="11"/>
      <c r="H201" s="11"/>
      <c r="L201" s="12"/>
    </row>
    <row r="202" spans="7:12" s="9" customFormat="1">
      <c r="G202" s="11"/>
      <c r="H202" s="11"/>
      <c r="L202" s="12"/>
    </row>
    <row r="203" spans="7:12" s="9" customFormat="1">
      <c r="G203" s="11"/>
      <c r="H203" s="11"/>
      <c r="L203" s="12"/>
    </row>
    <row r="204" spans="7:12" s="9" customFormat="1">
      <c r="G204" s="11"/>
      <c r="H204" s="11"/>
      <c r="L204" s="12"/>
    </row>
    <row r="205" spans="7:12" s="9" customFormat="1">
      <c r="G205" s="11"/>
      <c r="H205" s="11"/>
      <c r="L205" s="12"/>
    </row>
    <row r="206" spans="7:12" s="9" customFormat="1">
      <c r="G206" s="11"/>
      <c r="H206" s="11"/>
      <c r="L206" s="12"/>
    </row>
    <row r="207" spans="7:12" s="9" customFormat="1">
      <c r="G207" s="11"/>
      <c r="H207" s="11"/>
      <c r="L207" s="12"/>
    </row>
    <row r="208" spans="7:12" s="9" customFormat="1">
      <c r="G208" s="11"/>
      <c r="H208" s="11"/>
      <c r="L208" s="12"/>
    </row>
    <row r="209" spans="7:12" s="9" customFormat="1">
      <c r="G209" s="11"/>
      <c r="H209" s="11"/>
      <c r="L209" s="12"/>
    </row>
    <row r="210" spans="7:12" s="9" customFormat="1">
      <c r="G210" s="11"/>
      <c r="H210" s="11"/>
      <c r="L210" s="12"/>
    </row>
    <row r="211" spans="7:12" s="9" customFormat="1">
      <c r="G211" s="11"/>
      <c r="H211" s="11"/>
      <c r="L211" s="12"/>
    </row>
    <row r="212" spans="7:12" s="9" customFormat="1">
      <c r="G212" s="11"/>
      <c r="H212" s="11"/>
      <c r="L212" s="12"/>
    </row>
    <row r="213" spans="7:12" s="9" customFormat="1">
      <c r="G213" s="11"/>
      <c r="H213" s="11"/>
      <c r="L213" s="12"/>
    </row>
    <row r="214" spans="7:12" s="9" customFormat="1">
      <c r="G214" s="11"/>
      <c r="H214" s="11"/>
      <c r="L214" s="12"/>
    </row>
    <row r="215" spans="7:12" s="9" customFormat="1">
      <c r="G215" s="11"/>
      <c r="H215" s="11"/>
      <c r="L215" s="12"/>
    </row>
    <row r="216" spans="7:12" s="9" customFormat="1">
      <c r="G216" s="11"/>
      <c r="H216" s="11"/>
      <c r="L216" s="12"/>
    </row>
    <row r="217" spans="7:12" s="9" customFormat="1">
      <c r="G217" s="11"/>
      <c r="H217" s="11"/>
      <c r="L217" s="12"/>
    </row>
    <row r="218" spans="7:12" s="9" customFormat="1">
      <c r="G218" s="11"/>
      <c r="H218" s="11"/>
      <c r="L218" s="12"/>
    </row>
    <row r="219" spans="7:12" s="9" customFormat="1">
      <c r="G219" s="11"/>
      <c r="H219" s="11"/>
      <c r="L219" s="12"/>
    </row>
    <row r="220" spans="7:12" s="9" customFormat="1">
      <c r="G220" s="11"/>
      <c r="H220" s="11"/>
      <c r="L220" s="12"/>
    </row>
    <row r="221" spans="7:12" s="9" customFormat="1">
      <c r="G221" s="11"/>
      <c r="H221" s="11"/>
      <c r="L221" s="12"/>
    </row>
    <row r="222" spans="7:12" s="9" customFormat="1">
      <c r="G222" s="11"/>
      <c r="H222" s="11"/>
      <c r="L222" s="12"/>
    </row>
    <row r="223" spans="7:12" s="9" customFormat="1">
      <c r="G223" s="11"/>
      <c r="H223" s="11"/>
      <c r="L223" s="12"/>
    </row>
    <row r="224" spans="7:12" s="9" customFormat="1">
      <c r="G224" s="11"/>
      <c r="H224" s="11"/>
      <c r="L224" s="12"/>
    </row>
    <row r="225" spans="7:12" s="9" customFormat="1">
      <c r="G225" s="11"/>
      <c r="H225" s="11"/>
      <c r="L225" s="12"/>
    </row>
    <row r="226" spans="7:12" s="9" customFormat="1">
      <c r="G226" s="11"/>
      <c r="H226" s="11"/>
      <c r="L226" s="12"/>
    </row>
    <row r="227" spans="7:12" s="9" customFormat="1">
      <c r="G227" s="11"/>
      <c r="H227" s="11"/>
      <c r="L227" s="12"/>
    </row>
    <row r="228" spans="7:12" s="9" customFormat="1">
      <c r="G228" s="11"/>
      <c r="H228" s="11"/>
      <c r="L228" s="12"/>
    </row>
    <row r="229" spans="7:12" s="9" customFormat="1">
      <c r="G229" s="11"/>
      <c r="H229" s="11"/>
      <c r="L229" s="12"/>
    </row>
    <row r="230" spans="7:12" s="9" customFormat="1">
      <c r="G230" s="11"/>
      <c r="H230" s="11"/>
      <c r="L230" s="12"/>
    </row>
    <row r="231" spans="7:12" s="9" customFormat="1">
      <c r="G231" s="11"/>
      <c r="H231" s="11"/>
      <c r="L231" s="12"/>
    </row>
    <row r="232" spans="7:12" s="9" customFormat="1">
      <c r="G232" s="11"/>
      <c r="H232" s="11"/>
      <c r="L232" s="12"/>
    </row>
    <row r="233" spans="7:12" s="9" customFormat="1">
      <c r="G233" s="11"/>
      <c r="H233" s="11"/>
      <c r="L233" s="12"/>
    </row>
    <row r="234" spans="7:12" s="9" customFormat="1">
      <c r="G234" s="11"/>
      <c r="H234" s="11"/>
      <c r="L234" s="12"/>
    </row>
    <row r="235" spans="7:12" s="9" customFormat="1">
      <c r="G235" s="11"/>
      <c r="H235" s="11"/>
      <c r="L235" s="12"/>
    </row>
    <row r="236" spans="7:12" s="9" customFormat="1">
      <c r="G236" s="11"/>
      <c r="H236" s="11"/>
      <c r="L236" s="12"/>
    </row>
    <row r="237" spans="7:12" s="9" customFormat="1">
      <c r="G237" s="11"/>
      <c r="H237" s="11"/>
      <c r="L237" s="12"/>
    </row>
    <row r="238" spans="7:12" s="9" customFormat="1">
      <c r="G238" s="11"/>
      <c r="H238" s="11"/>
      <c r="L238" s="12"/>
    </row>
    <row r="239" spans="7:12" s="9" customFormat="1">
      <c r="G239" s="11"/>
      <c r="H239" s="11"/>
      <c r="L239" s="12"/>
    </row>
    <row r="240" spans="7:12" s="9" customFormat="1">
      <c r="G240" s="11"/>
      <c r="H240" s="11"/>
      <c r="L240" s="12"/>
    </row>
    <row r="241" spans="7:12" s="9" customFormat="1">
      <c r="G241" s="11"/>
      <c r="H241" s="11"/>
      <c r="L241" s="12"/>
    </row>
    <row r="242" spans="7:12" s="9" customFormat="1">
      <c r="G242" s="11"/>
      <c r="H242" s="11"/>
      <c r="L242" s="12"/>
    </row>
    <row r="243" spans="7:12" s="9" customFormat="1">
      <c r="G243" s="11"/>
      <c r="H243" s="11"/>
      <c r="L243" s="12"/>
    </row>
    <row r="244" spans="7:12" s="9" customFormat="1">
      <c r="G244" s="11"/>
      <c r="H244" s="11"/>
      <c r="L244" s="12"/>
    </row>
    <row r="245" spans="7:12" s="9" customFormat="1">
      <c r="G245" s="11"/>
      <c r="H245" s="11"/>
      <c r="L245" s="12"/>
    </row>
    <row r="246" spans="7:12" s="9" customFormat="1">
      <c r="G246" s="11"/>
      <c r="H246" s="11"/>
      <c r="L246" s="12"/>
    </row>
    <row r="247" spans="7:12" s="9" customFormat="1">
      <c r="G247" s="11"/>
      <c r="H247" s="11"/>
      <c r="L247" s="12"/>
    </row>
    <row r="248" spans="7:12" s="9" customFormat="1">
      <c r="G248" s="11"/>
      <c r="H248" s="11"/>
      <c r="L248" s="12"/>
    </row>
    <row r="249" spans="7:12" s="9" customFormat="1">
      <c r="G249" s="11"/>
      <c r="H249" s="11"/>
      <c r="L249" s="12"/>
    </row>
    <row r="250" spans="7:12" s="9" customFormat="1">
      <c r="G250" s="11"/>
      <c r="H250" s="11"/>
      <c r="L250" s="12"/>
    </row>
    <row r="251" spans="7:12" s="9" customFormat="1">
      <c r="G251" s="11"/>
      <c r="H251" s="11"/>
      <c r="L251" s="12"/>
    </row>
    <row r="252" spans="7:12" s="9" customFormat="1">
      <c r="G252" s="11"/>
      <c r="H252" s="11"/>
      <c r="L252" s="12"/>
    </row>
    <row r="253" spans="7:12" s="9" customFormat="1">
      <c r="G253" s="11"/>
      <c r="H253" s="11"/>
      <c r="L253" s="12"/>
    </row>
    <row r="254" spans="7:12" s="9" customFormat="1">
      <c r="G254" s="11"/>
      <c r="H254" s="11"/>
      <c r="L254" s="12"/>
    </row>
    <row r="255" spans="7:12" s="9" customFormat="1">
      <c r="G255" s="11"/>
      <c r="H255" s="11"/>
      <c r="L255" s="12"/>
    </row>
    <row r="256" spans="7:12" s="9" customFormat="1">
      <c r="G256" s="11"/>
      <c r="H256" s="11"/>
      <c r="L256" s="12"/>
    </row>
    <row r="257" spans="7:12" s="9" customFormat="1">
      <c r="G257" s="11"/>
      <c r="H257" s="11"/>
      <c r="L257" s="12"/>
    </row>
    <row r="258" spans="7:12" s="9" customFormat="1">
      <c r="G258" s="11"/>
      <c r="H258" s="11"/>
      <c r="L258" s="12"/>
    </row>
    <row r="259" spans="7:12" s="9" customFormat="1">
      <c r="G259" s="11"/>
      <c r="H259" s="11"/>
      <c r="L259" s="12"/>
    </row>
    <row r="260" spans="7:12" s="9" customFormat="1">
      <c r="G260" s="11"/>
      <c r="H260" s="11"/>
      <c r="L260" s="12"/>
    </row>
    <row r="261" spans="7:12" s="9" customFormat="1">
      <c r="G261" s="11"/>
      <c r="H261" s="11"/>
      <c r="L261" s="12"/>
    </row>
    <row r="262" spans="7:12" s="9" customFormat="1">
      <c r="G262" s="11"/>
      <c r="H262" s="11"/>
      <c r="L262" s="12"/>
    </row>
    <row r="263" spans="7:12" s="9" customFormat="1">
      <c r="G263" s="11"/>
      <c r="H263" s="11"/>
      <c r="L263" s="12"/>
    </row>
    <row r="264" spans="7:12" s="9" customFormat="1">
      <c r="G264" s="11"/>
      <c r="H264" s="11"/>
      <c r="L264" s="12"/>
    </row>
    <row r="265" spans="7:12" s="9" customFormat="1">
      <c r="G265" s="11"/>
      <c r="H265" s="11"/>
      <c r="L265" s="12"/>
    </row>
    <row r="266" spans="7:12" s="9" customFormat="1">
      <c r="G266" s="11"/>
      <c r="H266" s="11"/>
      <c r="L266" s="12"/>
    </row>
    <row r="267" spans="7:12" s="9" customFormat="1">
      <c r="G267" s="11"/>
      <c r="H267" s="11"/>
      <c r="L267" s="12"/>
    </row>
    <row r="268" spans="7:12" s="9" customFormat="1">
      <c r="G268" s="11"/>
      <c r="H268" s="11"/>
      <c r="L268" s="12"/>
    </row>
    <row r="269" spans="7:12" s="9" customFormat="1">
      <c r="G269" s="11"/>
      <c r="H269" s="11"/>
      <c r="L269" s="12"/>
    </row>
    <row r="270" spans="7:12" s="9" customFormat="1">
      <c r="G270" s="11"/>
      <c r="H270" s="11"/>
      <c r="L270" s="12"/>
    </row>
    <row r="271" spans="7:12" s="9" customFormat="1">
      <c r="G271" s="11"/>
      <c r="H271" s="11"/>
      <c r="L271" s="12"/>
    </row>
    <row r="272" spans="7:12" s="9" customFormat="1">
      <c r="G272" s="11"/>
      <c r="H272" s="11"/>
      <c r="L272" s="12"/>
    </row>
    <row r="273" spans="7:12" s="9" customFormat="1">
      <c r="G273" s="11"/>
      <c r="H273" s="11"/>
      <c r="L273" s="12"/>
    </row>
    <row r="274" spans="7:12" s="9" customFormat="1">
      <c r="G274" s="11"/>
      <c r="H274" s="11"/>
      <c r="L274" s="12"/>
    </row>
    <row r="275" spans="7:12" s="9" customFormat="1">
      <c r="G275" s="11"/>
      <c r="H275" s="11"/>
      <c r="L275" s="12"/>
    </row>
    <row r="276" spans="7:12" s="9" customFormat="1">
      <c r="G276" s="11"/>
      <c r="H276" s="11"/>
      <c r="L276" s="12"/>
    </row>
    <row r="277" spans="7:12" s="9" customFormat="1">
      <c r="G277" s="11"/>
      <c r="H277" s="11"/>
      <c r="L277" s="12"/>
    </row>
    <row r="278" spans="7:12" s="9" customFormat="1">
      <c r="G278" s="11"/>
      <c r="H278" s="11"/>
      <c r="L278" s="12"/>
    </row>
    <row r="279" spans="7:12" s="9" customFormat="1">
      <c r="G279" s="11"/>
      <c r="H279" s="11"/>
      <c r="L279" s="12"/>
    </row>
    <row r="280" spans="7:12" s="9" customFormat="1">
      <c r="G280" s="11"/>
      <c r="H280" s="11"/>
      <c r="L280" s="12"/>
    </row>
    <row r="281" spans="7:12" s="9" customFormat="1">
      <c r="G281" s="11"/>
      <c r="H281" s="11"/>
      <c r="L281" s="12"/>
    </row>
    <row r="282" spans="7:12" s="9" customFormat="1">
      <c r="G282" s="11"/>
      <c r="H282" s="11"/>
      <c r="L282" s="12"/>
    </row>
    <row r="283" spans="7:12" s="9" customFormat="1">
      <c r="G283" s="11"/>
      <c r="H283" s="11"/>
      <c r="L283" s="12"/>
    </row>
    <row r="284" spans="7:12" s="9" customFormat="1">
      <c r="G284" s="11"/>
      <c r="H284" s="11"/>
      <c r="L284" s="12"/>
    </row>
    <row r="285" spans="7:12" s="9" customFormat="1">
      <c r="G285" s="11"/>
      <c r="H285" s="11"/>
      <c r="L285" s="12"/>
    </row>
    <row r="286" spans="7:12" s="9" customFormat="1">
      <c r="G286" s="11"/>
      <c r="H286" s="11"/>
      <c r="L286" s="12"/>
    </row>
    <row r="287" spans="7:12" s="9" customFormat="1">
      <c r="G287" s="11"/>
      <c r="H287" s="11"/>
      <c r="L287" s="12"/>
    </row>
    <row r="288" spans="7:12" s="9" customFormat="1">
      <c r="G288" s="11"/>
      <c r="H288" s="11"/>
      <c r="L288" s="12"/>
    </row>
    <row r="289" spans="7:12" s="9" customFormat="1">
      <c r="G289" s="11"/>
      <c r="H289" s="11"/>
      <c r="L289" s="12"/>
    </row>
    <row r="290" spans="7:12" s="9" customFormat="1">
      <c r="G290" s="11"/>
      <c r="H290" s="11"/>
      <c r="L290" s="12"/>
    </row>
    <row r="291" spans="7:12" s="9" customFormat="1">
      <c r="G291" s="11"/>
      <c r="H291" s="11"/>
      <c r="L291" s="12"/>
    </row>
    <row r="292" spans="7:12" s="9" customFormat="1">
      <c r="G292" s="11"/>
      <c r="H292" s="11"/>
      <c r="L292" s="12"/>
    </row>
    <row r="293" spans="7:12" s="9" customFormat="1">
      <c r="G293" s="11"/>
      <c r="H293" s="11"/>
      <c r="L293" s="12"/>
    </row>
    <row r="294" spans="7:12" s="9" customFormat="1">
      <c r="G294" s="11"/>
      <c r="H294" s="11"/>
      <c r="L294" s="12"/>
    </row>
    <row r="295" spans="7:12" s="9" customFormat="1">
      <c r="G295" s="11"/>
      <c r="H295" s="11"/>
      <c r="L295" s="12"/>
    </row>
    <row r="296" spans="7:12" s="9" customFormat="1">
      <c r="G296" s="11"/>
      <c r="H296" s="11"/>
      <c r="L296" s="12"/>
    </row>
    <row r="297" spans="7:12" s="9" customFormat="1">
      <c r="G297" s="11"/>
      <c r="H297" s="11"/>
      <c r="L297" s="12"/>
    </row>
    <row r="298" spans="7:12" s="9" customFormat="1">
      <c r="G298" s="11"/>
      <c r="H298" s="11"/>
      <c r="L298" s="12"/>
    </row>
    <row r="299" spans="7:12" s="9" customFormat="1">
      <c r="G299" s="11"/>
      <c r="H299" s="11"/>
      <c r="L299" s="12"/>
    </row>
    <row r="300" spans="7:12" s="9" customFormat="1">
      <c r="G300" s="11"/>
      <c r="H300" s="11"/>
      <c r="L300" s="12"/>
    </row>
    <row r="301" spans="7:12" s="9" customFormat="1">
      <c r="G301" s="11"/>
      <c r="H301" s="11"/>
      <c r="L301" s="12"/>
    </row>
    <row r="302" spans="7:12" s="9" customFormat="1">
      <c r="G302" s="11"/>
      <c r="H302" s="11"/>
      <c r="L302" s="12"/>
    </row>
    <row r="303" spans="7:12" s="9" customFormat="1">
      <c r="G303" s="11"/>
      <c r="H303" s="11"/>
      <c r="L303" s="12"/>
    </row>
    <row r="304" spans="7:12" s="9" customFormat="1">
      <c r="G304" s="11"/>
      <c r="H304" s="11"/>
      <c r="L304" s="12"/>
    </row>
    <row r="305" spans="7:12" s="9" customFormat="1">
      <c r="G305" s="11"/>
      <c r="H305" s="11"/>
      <c r="L305" s="12"/>
    </row>
    <row r="306" spans="7:12" s="9" customFormat="1">
      <c r="G306" s="11"/>
      <c r="H306" s="11"/>
      <c r="L306" s="12"/>
    </row>
    <row r="307" spans="7:12" s="9" customFormat="1">
      <c r="G307" s="11"/>
      <c r="H307" s="11"/>
      <c r="L307" s="12"/>
    </row>
    <row r="308" spans="7:12" s="9" customFormat="1">
      <c r="G308" s="11"/>
      <c r="H308" s="11"/>
      <c r="L308" s="12"/>
    </row>
    <row r="309" spans="7:12" s="9" customFormat="1">
      <c r="G309" s="11"/>
      <c r="H309" s="11"/>
      <c r="L309" s="12"/>
    </row>
    <row r="310" spans="7:12" s="9" customFormat="1">
      <c r="G310" s="11"/>
      <c r="H310" s="11"/>
      <c r="L310" s="12"/>
    </row>
    <row r="311" spans="7:12" s="9" customFormat="1">
      <c r="G311" s="11"/>
      <c r="H311" s="11"/>
      <c r="L311" s="12"/>
    </row>
    <row r="312" spans="7:12" s="9" customFormat="1">
      <c r="G312" s="11"/>
      <c r="H312" s="11"/>
      <c r="L312" s="12"/>
    </row>
    <row r="313" spans="7:12" s="9" customFormat="1">
      <c r="G313" s="11"/>
      <c r="H313" s="11"/>
      <c r="L313" s="12"/>
    </row>
    <row r="314" spans="7:12" s="9" customFormat="1">
      <c r="G314" s="11"/>
      <c r="H314" s="11"/>
      <c r="L314" s="12"/>
    </row>
    <row r="315" spans="7:12" s="9" customFormat="1">
      <c r="G315" s="11"/>
      <c r="H315" s="11"/>
      <c r="L315" s="12"/>
    </row>
    <row r="316" spans="7:12" s="9" customFormat="1">
      <c r="G316" s="11"/>
      <c r="H316" s="11"/>
      <c r="L316" s="12"/>
    </row>
    <row r="317" spans="7:12" s="9" customFormat="1">
      <c r="G317" s="11"/>
      <c r="H317" s="11"/>
      <c r="L317" s="12"/>
    </row>
    <row r="318" spans="7:12" s="9" customFormat="1">
      <c r="G318" s="11"/>
      <c r="H318" s="11"/>
      <c r="L318" s="12"/>
    </row>
    <row r="319" spans="7:12" s="9" customFormat="1">
      <c r="G319" s="11"/>
      <c r="H319" s="11"/>
      <c r="L319" s="12"/>
    </row>
    <row r="320" spans="7:12" s="9" customFormat="1">
      <c r="G320" s="11"/>
      <c r="H320" s="11"/>
      <c r="L320" s="12"/>
    </row>
    <row r="321" spans="7:12" s="9" customFormat="1">
      <c r="G321" s="11"/>
      <c r="H321" s="11"/>
      <c r="L321" s="12"/>
    </row>
    <row r="322" spans="7:12" s="9" customFormat="1">
      <c r="G322" s="11"/>
      <c r="H322" s="11"/>
      <c r="L322" s="12"/>
    </row>
    <row r="323" spans="7:12" s="9" customFormat="1">
      <c r="G323" s="11"/>
      <c r="H323" s="11"/>
      <c r="L323" s="12"/>
    </row>
    <row r="324" spans="7:12" s="9" customFormat="1">
      <c r="G324" s="11"/>
      <c r="H324" s="11"/>
      <c r="L324" s="12"/>
    </row>
    <row r="325" spans="7:12" s="9" customFormat="1">
      <c r="G325" s="11"/>
      <c r="H325" s="11"/>
      <c r="L325" s="12"/>
    </row>
    <row r="326" spans="7:12" s="9" customFormat="1">
      <c r="G326" s="11"/>
      <c r="H326" s="11"/>
      <c r="L326" s="12"/>
    </row>
    <row r="327" spans="7:12" s="9" customFormat="1">
      <c r="G327" s="11"/>
      <c r="H327" s="11"/>
      <c r="L327" s="12"/>
    </row>
    <row r="328" spans="7:12" s="9" customFormat="1">
      <c r="G328" s="11"/>
      <c r="H328" s="11"/>
      <c r="L328" s="12"/>
    </row>
    <row r="329" spans="7:12" s="9" customFormat="1">
      <c r="G329" s="11"/>
      <c r="H329" s="11"/>
      <c r="L329" s="12"/>
    </row>
    <row r="330" spans="7:12" s="9" customFormat="1">
      <c r="G330" s="11"/>
      <c r="H330" s="11"/>
      <c r="L330" s="12"/>
    </row>
    <row r="331" spans="7:12" s="9" customFormat="1">
      <c r="G331" s="11"/>
      <c r="H331" s="11"/>
      <c r="L331" s="12"/>
    </row>
    <row r="332" spans="7:12" s="9" customFormat="1">
      <c r="G332" s="11"/>
      <c r="H332" s="11"/>
      <c r="L332" s="12"/>
    </row>
    <row r="333" spans="7:12" s="9" customFormat="1">
      <c r="G333" s="11"/>
      <c r="H333" s="11"/>
      <c r="L333" s="12"/>
    </row>
    <row r="334" spans="7:12" s="9" customFormat="1">
      <c r="G334" s="11"/>
      <c r="H334" s="11"/>
      <c r="L334" s="12"/>
    </row>
    <row r="335" spans="7:12" s="9" customFormat="1">
      <c r="G335" s="11"/>
      <c r="H335" s="11"/>
      <c r="L335" s="12"/>
    </row>
    <row r="336" spans="7:12" s="9" customFormat="1">
      <c r="G336" s="11"/>
      <c r="H336" s="11"/>
      <c r="L336" s="12"/>
    </row>
    <row r="337" spans="7:12" s="9" customFormat="1">
      <c r="G337" s="11"/>
      <c r="H337" s="11"/>
      <c r="L337" s="12"/>
    </row>
    <row r="338" spans="7:12" s="9" customFormat="1">
      <c r="G338" s="11"/>
      <c r="H338" s="11"/>
      <c r="L338" s="12"/>
    </row>
    <row r="339" spans="7:12" s="9" customFormat="1">
      <c r="G339" s="11"/>
      <c r="H339" s="11"/>
      <c r="L339" s="12"/>
    </row>
    <row r="340" spans="7:12" s="9" customFormat="1">
      <c r="G340" s="11"/>
      <c r="H340" s="11"/>
      <c r="L340" s="12"/>
    </row>
    <row r="341" spans="7:12" s="9" customFormat="1">
      <c r="G341" s="11"/>
      <c r="H341" s="11"/>
      <c r="L341" s="12"/>
    </row>
    <row r="342" spans="7:12" s="9" customFormat="1">
      <c r="G342" s="11"/>
      <c r="H342" s="11"/>
      <c r="L342" s="12"/>
    </row>
    <row r="343" spans="7:12" s="9" customFormat="1">
      <c r="G343" s="11"/>
      <c r="H343" s="11"/>
      <c r="L343" s="12"/>
    </row>
    <row r="344" spans="7:12" s="9" customFormat="1">
      <c r="G344" s="11"/>
      <c r="H344" s="11"/>
      <c r="L344" s="12"/>
    </row>
    <row r="345" spans="7:12" s="9" customFormat="1">
      <c r="G345" s="11"/>
      <c r="H345" s="11"/>
      <c r="L345" s="12"/>
    </row>
    <row r="346" spans="7:12" s="9" customFormat="1">
      <c r="G346" s="11"/>
      <c r="H346" s="11"/>
      <c r="L346" s="12"/>
    </row>
    <row r="347" spans="7:12" s="9" customFormat="1">
      <c r="G347" s="11"/>
      <c r="H347" s="11"/>
      <c r="L347" s="12"/>
    </row>
    <row r="348" spans="7:12" s="9" customFormat="1">
      <c r="G348" s="11"/>
      <c r="H348" s="11"/>
      <c r="L348" s="12"/>
    </row>
    <row r="349" spans="7:12" s="9" customFormat="1">
      <c r="G349" s="11"/>
      <c r="H349" s="11"/>
      <c r="L349" s="12"/>
    </row>
    <row r="350" spans="7:12" s="9" customFormat="1">
      <c r="G350" s="11"/>
      <c r="H350" s="11"/>
      <c r="L350" s="12"/>
    </row>
    <row r="351" spans="7:12" s="9" customFormat="1">
      <c r="G351" s="11"/>
      <c r="H351" s="11"/>
      <c r="L351" s="12"/>
    </row>
    <row r="352" spans="7:12" s="9" customFormat="1">
      <c r="G352" s="11"/>
      <c r="H352" s="11"/>
      <c r="L352" s="12"/>
    </row>
    <row r="353" spans="7:12" s="9" customFormat="1">
      <c r="G353" s="11"/>
      <c r="H353" s="11"/>
      <c r="L353" s="12"/>
    </row>
    <row r="354" spans="7:12" s="9" customFormat="1">
      <c r="G354" s="11"/>
      <c r="H354" s="11"/>
      <c r="L354" s="12"/>
    </row>
    <row r="355" spans="7:12" s="9" customFormat="1">
      <c r="G355" s="11"/>
      <c r="H355" s="11"/>
      <c r="L355" s="12"/>
    </row>
    <row r="356" spans="7:12" s="9" customFormat="1">
      <c r="G356" s="11"/>
      <c r="H356" s="11"/>
      <c r="L356" s="12"/>
    </row>
    <row r="357" spans="7:12" s="9" customFormat="1">
      <c r="G357" s="11"/>
      <c r="H357" s="11"/>
      <c r="L357" s="12"/>
    </row>
    <row r="358" spans="7:12" s="9" customFormat="1">
      <c r="G358" s="11"/>
      <c r="H358" s="11"/>
      <c r="L358" s="12"/>
    </row>
    <row r="359" spans="7:12" s="9" customFormat="1">
      <c r="G359" s="11"/>
      <c r="H359" s="11"/>
      <c r="L359" s="12"/>
    </row>
    <row r="360" spans="7:12" s="9" customFormat="1">
      <c r="G360" s="11"/>
      <c r="H360" s="11"/>
      <c r="L360" s="12"/>
    </row>
    <row r="361" spans="7:12" s="9" customFormat="1">
      <c r="G361" s="11"/>
      <c r="H361" s="11"/>
      <c r="L361" s="12"/>
    </row>
    <row r="362" spans="7:12" s="9" customFormat="1">
      <c r="G362" s="11"/>
      <c r="H362" s="11"/>
      <c r="L362" s="12"/>
    </row>
    <row r="363" spans="7:12" s="9" customFormat="1">
      <c r="G363" s="11"/>
      <c r="H363" s="11"/>
      <c r="L363" s="12"/>
    </row>
    <row r="364" spans="7:12" s="9" customFormat="1">
      <c r="G364" s="11"/>
      <c r="H364" s="11"/>
      <c r="L364" s="12"/>
    </row>
    <row r="365" spans="7:12" s="9" customFormat="1">
      <c r="G365" s="11"/>
      <c r="H365" s="11"/>
      <c r="L365" s="12"/>
    </row>
    <row r="366" spans="7:12" s="9" customFormat="1">
      <c r="G366" s="11"/>
      <c r="H366" s="11"/>
      <c r="L366" s="12"/>
    </row>
    <row r="367" spans="7:12" s="9" customFormat="1">
      <c r="G367" s="11"/>
      <c r="H367" s="11"/>
      <c r="L367" s="12"/>
    </row>
    <row r="368" spans="7:12" s="9" customFormat="1">
      <c r="G368" s="11"/>
      <c r="H368" s="11"/>
      <c r="L368" s="12"/>
    </row>
    <row r="369" spans="7:12" s="9" customFormat="1">
      <c r="G369" s="11"/>
      <c r="H369" s="11"/>
      <c r="L369" s="12"/>
    </row>
    <row r="370" spans="7:12" s="9" customFormat="1">
      <c r="G370" s="11"/>
      <c r="H370" s="11"/>
      <c r="L370" s="12"/>
    </row>
    <row r="371" spans="7:12" s="9" customFormat="1">
      <c r="G371" s="11"/>
      <c r="H371" s="11"/>
      <c r="L371" s="12"/>
    </row>
    <row r="372" spans="7:12" s="9" customFormat="1">
      <c r="G372" s="11"/>
      <c r="H372" s="11"/>
      <c r="L372" s="12"/>
    </row>
    <row r="373" spans="7:12" s="9" customFormat="1">
      <c r="G373" s="11"/>
      <c r="H373" s="11"/>
      <c r="L373" s="12"/>
    </row>
    <row r="374" spans="7:12" s="9" customFormat="1">
      <c r="G374" s="11"/>
      <c r="H374" s="11"/>
      <c r="L374" s="12"/>
    </row>
    <row r="375" spans="7:12" s="9" customFormat="1">
      <c r="G375" s="11"/>
      <c r="H375" s="11"/>
      <c r="L375" s="12"/>
    </row>
    <row r="376" spans="7:12" s="9" customFormat="1">
      <c r="G376" s="11"/>
      <c r="H376" s="11"/>
      <c r="L376" s="12"/>
    </row>
    <row r="377" spans="7:12" s="9" customFormat="1">
      <c r="G377" s="11"/>
      <c r="H377" s="11"/>
      <c r="L377" s="12"/>
    </row>
    <row r="378" spans="7:12" s="9" customFormat="1">
      <c r="G378" s="11"/>
      <c r="H378" s="11"/>
      <c r="L378" s="12"/>
    </row>
    <row r="379" spans="7:12" s="9" customFormat="1">
      <c r="G379" s="11"/>
      <c r="H379" s="11"/>
      <c r="L379" s="12"/>
    </row>
    <row r="380" spans="7:12" s="9" customFormat="1">
      <c r="G380" s="11"/>
      <c r="H380" s="11"/>
      <c r="L380" s="12"/>
    </row>
    <row r="381" spans="7:12" s="9" customFormat="1">
      <c r="G381" s="11"/>
      <c r="H381" s="11"/>
      <c r="L381" s="12"/>
    </row>
    <row r="382" spans="7:12" s="9" customFormat="1">
      <c r="G382" s="11"/>
      <c r="H382" s="11"/>
      <c r="L382" s="12"/>
    </row>
    <row r="383" spans="7:12" s="9" customFormat="1">
      <c r="G383" s="11"/>
      <c r="H383" s="11"/>
      <c r="L383" s="12"/>
    </row>
    <row r="384" spans="7:12" s="9" customFormat="1">
      <c r="G384" s="11"/>
      <c r="H384" s="11"/>
      <c r="L384" s="12"/>
    </row>
    <row r="385" spans="7:12" s="9" customFormat="1">
      <c r="G385" s="11"/>
      <c r="H385" s="11"/>
      <c r="L385" s="12"/>
    </row>
    <row r="386" spans="7:12" s="9" customFormat="1">
      <c r="G386" s="11"/>
      <c r="H386" s="11"/>
      <c r="L386" s="12"/>
    </row>
    <row r="387" spans="7:12" s="9" customFormat="1">
      <c r="G387" s="11"/>
      <c r="H387" s="11"/>
      <c r="L387" s="12"/>
    </row>
    <row r="388" spans="7:12" s="9" customFormat="1">
      <c r="G388" s="11"/>
      <c r="H388" s="11"/>
      <c r="L388" s="12"/>
    </row>
    <row r="389" spans="7:12" s="9" customFormat="1">
      <c r="G389" s="11"/>
      <c r="H389" s="11"/>
      <c r="L389" s="12"/>
    </row>
    <row r="390" spans="7:12" s="9" customFormat="1">
      <c r="G390" s="11"/>
      <c r="H390" s="11"/>
      <c r="L390" s="12"/>
    </row>
    <row r="391" spans="7:12" s="9" customFormat="1">
      <c r="G391" s="11"/>
      <c r="H391" s="11"/>
      <c r="L391" s="12"/>
    </row>
    <row r="392" spans="7:12" s="9" customFormat="1">
      <c r="G392" s="11"/>
      <c r="H392" s="11"/>
      <c r="L392" s="12"/>
    </row>
    <row r="393" spans="7:12" s="9" customFormat="1">
      <c r="G393" s="11"/>
      <c r="H393" s="11"/>
      <c r="L393" s="12"/>
    </row>
    <row r="394" spans="7:12" s="9" customFormat="1">
      <c r="G394" s="11"/>
      <c r="H394" s="11"/>
      <c r="L394" s="12"/>
    </row>
    <row r="395" spans="7:12" s="9" customFormat="1">
      <c r="G395" s="11"/>
      <c r="H395" s="11"/>
      <c r="L395" s="12"/>
    </row>
    <row r="396" spans="7:12" s="9" customFormat="1">
      <c r="G396" s="11"/>
      <c r="H396" s="11"/>
      <c r="L396" s="12"/>
    </row>
    <row r="397" spans="7:12" s="9" customFormat="1">
      <c r="G397" s="11"/>
      <c r="H397" s="11"/>
      <c r="L397" s="12"/>
    </row>
    <row r="398" spans="7:12" s="9" customFormat="1">
      <c r="G398" s="11"/>
      <c r="H398" s="11"/>
      <c r="L398" s="12"/>
    </row>
    <row r="399" spans="7:12" s="9" customFormat="1">
      <c r="G399" s="11"/>
      <c r="H399" s="11"/>
      <c r="L399" s="12"/>
    </row>
    <row r="400" spans="7:12" s="9" customFormat="1">
      <c r="G400" s="11"/>
      <c r="H400" s="11"/>
      <c r="L400" s="12"/>
    </row>
    <row r="401" spans="7:12" s="9" customFormat="1">
      <c r="G401" s="11"/>
      <c r="H401" s="11"/>
      <c r="L401" s="12"/>
    </row>
    <row r="402" spans="7:12" s="9" customFormat="1">
      <c r="G402" s="11"/>
      <c r="H402" s="11"/>
      <c r="L402" s="12"/>
    </row>
    <row r="403" spans="7:12" s="9" customFormat="1">
      <c r="G403" s="11"/>
      <c r="H403" s="11"/>
      <c r="L403" s="12"/>
    </row>
    <row r="404" spans="7:12" s="9" customFormat="1">
      <c r="G404" s="11"/>
      <c r="H404" s="11"/>
      <c r="L404" s="12"/>
    </row>
    <row r="405" spans="7:12" s="9" customFormat="1">
      <c r="G405" s="11"/>
      <c r="H405" s="11"/>
      <c r="L405" s="12"/>
    </row>
    <row r="406" spans="7:12" s="9" customFormat="1">
      <c r="G406" s="11"/>
      <c r="H406" s="11"/>
      <c r="L406" s="12"/>
    </row>
    <row r="407" spans="7:12" s="9" customFormat="1">
      <c r="G407" s="11"/>
      <c r="H407" s="11"/>
      <c r="L407" s="12"/>
    </row>
    <row r="408" spans="7:12" s="9" customFormat="1">
      <c r="G408" s="11"/>
      <c r="H408" s="11"/>
      <c r="L408" s="12"/>
    </row>
    <row r="409" spans="7:12" s="9" customFormat="1">
      <c r="G409" s="11"/>
      <c r="H409" s="11"/>
      <c r="L409" s="12"/>
    </row>
    <row r="410" spans="7:12" s="9" customFormat="1">
      <c r="G410" s="11"/>
      <c r="H410" s="11"/>
      <c r="L410" s="12"/>
    </row>
    <row r="411" spans="7:12" s="9" customFormat="1">
      <c r="G411" s="11"/>
      <c r="H411" s="11"/>
      <c r="L411" s="12"/>
    </row>
    <row r="412" spans="7:12" s="9" customFormat="1">
      <c r="G412" s="11"/>
      <c r="H412" s="11"/>
      <c r="L412" s="12"/>
    </row>
    <row r="413" spans="7:12" s="9" customFormat="1">
      <c r="G413" s="11"/>
      <c r="H413" s="11"/>
      <c r="L413" s="12"/>
    </row>
    <row r="414" spans="7:12" s="9" customFormat="1">
      <c r="G414" s="11"/>
      <c r="H414" s="11"/>
      <c r="L414" s="12"/>
    </row>
    <row r="415" spans="7:12" s="9" customFormat="1">
      <c r="G415" s="11"/>
      <c r="H415" s="11"/>
      <c r="L415" s="12"/>
    </row>
    <row r="416" spans="7:12" s="9" customFormat="1">
      <c r="G416" s="11"/>
      <c r="H416" s="11"/>
      <c r="L416" s="12"/>
    </row>
    <row r="417" spans="7:12" s="9" customFormat="1">
      <c r="G417" s="11"/>
      <c r="H417" s="11"/>
      <c r="L417" s="12"/>
    </row>
    <row r="418" spans="7:12" s="9" customFormat="1">
      <c r="G418" s="11"/>
      <c r="H418" s="11"/>
      <c r="L418" s="12"/>
    </row>
    <row r="419" spans="7:12" s="9" customFormat="1">
      <c r="G419" s="11"/>
      <c r="H419" s="11"/>
      <c r="L419" s="12"/>
    </row>
    <row r="420" spans="7:12" s="9" customFormat="1">
      <c r="G420" s="11"/>
      <c r="H420" s="11"/>
      <c r="L420" s="12"/>
    </row>
    <row r="421" spans="7:12" s="9" customFormat="1">
      <c r="G421" s="11"/>
      <c r="H421" s="11"/>
      <c r="L421" s="12"/>
    </row>
    <row r="422" spans="7:12" s="9" customFormat="1">
      <c r="G422" s="11"/>
      <c r="H422" s="11"/>
      <c r="L422" s="12"/>
    </row>
    <row r="423" spans="7:12" s="9" customFormat="1">
      <c r="G423" s="11"/>
      <c r="H423" s="11"/>
      <c r="L423" s="12"/>
    </row>
    <row r="424" spans="7:12" s="9" customFormat="1">
      <c r="G424" s="11"/>
      <c r="H424" s="11"/>
      <c r="L424" s="12"/>
    </row>
    <row r="425" spans="7:12" s="9" customFormat="1">
      <c r="G425" s="11"/>
      <c r="H425" s="11"/>
      <c r="L425" s="12"/>
    </row>
    <row r="426" spans="7:12" s="9" customFormat="1">
      <c r="G426" s="11"/>
      <c r="H426" s="11"/>
      <c r="L426" s="12"/>
    </row>
    <row r="427" spans="7:12" s="9" customFormat="1">
      <c r="G427" s="11"/>
      <c r="H427" s="11"/>
      <c r="L427" s="12"/>
    </row>
    <row r="428" spans="7:12" s="9" customFormat="1">
      <c r="G428" s="11"/>
      <c r="H428" s="11"/>
      <c r="L428" s="12"/>
    </row>
    <row r="429" spans="7:12" s="9" customFormat="1">
      <c r="G429" s="11"/>
      <c r="H429" s="11"/>
      <c r="L429" s="12"/>
    </row>
    <row r="430" spans="7:12" s="9" customFormat="1">
      <c r="G430" s="11"/>
      <c r="H430" s="11"/>
      <c r="L430" s="12"/>
    </row>
    <row r="431" spans="7:12" s="9" customFormat="1">
      <c r="G431" s="11"/>
      <c r="H431" s="11"/>
      <c r="L431" s="12"/>
    </row>
    <row r="432" spans="7:12" s="9" customFormat="1">
      <c r="G432" s="11"/>
      <c r="H432" s="11"/>
      <c r="L432" s="12"/>
    </row>
    <row r="433" spans="7:12" s="9" customFormat="1">
      <c r="G433" s="11"/>
      <c r="H433" s="11"/>
      <c r="L433" s="12"/>
    </row>
    <row r="434" spans="7:12" s="9" customFormat="1">
      <c r="G434" s="11"/>
      <c r="H434" s="11"/>
      <c r="L434" s="12"/>
    </row>
    <row r="435" spans="7:12" s="9" customFormat="1">
      <c r="G435" s="11"/>
      <c r="H435" s="11"/>
      <c r="L435" s="12"/>
    </row>
    <row r="436" spans="7:12" s="9" customFormat="1">
      <c r="G436" s="11"/>
      <c r="H436" s="11"/>
      <c r="L436" s="12"/>
    </row>
    <row r="437" spans="7:12" s="9" customFormat="1">
      <c r="G437" s="11"/>
      <c r="H437" s="11"/>
      <c r="L437" s="12"/>
    </row>
    <row r="438" spans="7:12" s="9" customFormat="1">
      <c r="G438" s="11"/>
      <c r="H438" s="11"/>
      <c r="L438" s="12"/>
    </row>
    <row r="439" spans="7:12" s="9" customFormat="1">
      <c r="G439" s="11"/>
      <c r="H439" s="11"/>
      <c r="L439" s="12"/>
    </row>
    <row r="440" spans="7:12" s="9" customFormat="1">
      <c r="G440" s="11"/>
      <c r="H440" s="11"/>
      <c r="L440" s="12"/>
    </row>
    <row r="441" spans="7:12" s="9" customFormat="1">
      <c r="G441" s="11"/>
      <c r="H441" s="11"/>
      <c r="L441" s="12"/>
    </row>
    <row r="442" spans="7:12" s="9" customFormat="1">
      <c r="G442" s="11"/>
      <c r="H442" s="11"/>
      <c r="L442" s="12"/>
    </row>
    <row r="443" spans="7:12" s="9" customFormat="1">
      <c r="G443" s="11"/>
      <c r="H443" s="11"/>
      <c r="L443" s="12"/>
    </row>
    <row r="444" spans="7:12" s="9" customFormat="1">
      <c r="G444" s="11"/>
      <c r="H444" s="11"/>
      <c r="L444" s="12"/>
    </row>
    <row r="445" spans="7:12" s="9" customFormat="1">
      <c r="G445" s="11"/>
      <c r="H445" s="11"/>
      <c r="L445" s="12"/>
    </row>
    <row r="446" spans="7:12" s="9" customFormat="1">
      <c r="G446" s="11"/>
      <c r="H446" s="11"/>
      <c r="L446" s="12"/>
    </row>
    <row r="447" spans="7:12" s="9" customFormat="1">
      <c r="G447" s="11"/>
      <c r="H447" s="11"/>
      <c r="L447" s="12"/>
    </row>
    <row r="448" spans="7:12" s="9" customFormat="1">
      <c r="G448" s="11"/>
      <c r="H448" s="11"/>
      <c r="L448" s="12"/>
    </row>
    <row r="449" spans="7:12" s="9" customFormat="1">
      <c r="G449" s="11"/>
      <c r="H449" s="11"/>
      <c r="L449" s="12"/>
    </row>
    <row r="450" spans="7:12" s="9" customFormat="1">
      <c r="G450" s="11"/>
      <c r="H450" s="11"/>
      <c r="L450" s="12"/>
    </row>
    <row r="451" spans="7:12" s="9" customFormat="1">
      <c r="G451" s="11"/>
      <c r="H451" s="11"/>
      <c r="L451" s="12"/>
    </row>
    <row r="452" spans="7:12" s="9" customFormat="1">
      <c r="G452" s="11"/>
      <c r="H452" s="11"/>
      <c r="L452" s="12"/>
    </row>
    <row r="453" spans="7:12" s="9" customFormat="1">
      <c r="G453" s="11"/>
      <c r="H453" s="11"/>
      <c r="L453" s="12"/>
    </row>
    <row r="454" spans="7:12" s="9" customFormat="1">
      <c r="G454" s="11"/>
      <c r="H454" s="11"/>
      <c r="L454" s="12"/>
    </row>
    <row r="455" spans="7:12" s="9" customFormat="1">
      <c r="G455" s="11"/>
      <c r="H455" s="11"/>
      <c r="L455" s="12"/>
    </row>
    <row r="456" spans="7:12" s="9" customFormat="1">
      <c r="G456" s="11"/>
      <c r="H456" s="11"/>
      <c r="L456" s="12"/>
    </row>
    <row r="457" spans="7:12" s="9" customFormat="1">
      <c r="G457" s="11"/>
      <c r="H457" s="11"/>
      <c r="L457" s="12"/>
    </row>
    <row r="458" spans="7:12" s="9" customFormat="1">
      <c r="G458" s="11"/>
      <c r="H458" s="11"/>
      <c r="L458" s="12"/>
    </row>
    <row r="459" spans="7:12" s="9" customFormat="1">
      <c r="G459" s="11"/>
      <c r="H459" s="11"/>
      <c r="L459" s="12"/>
    </row>
    <row r="460" spans="7:12" s="9" customFormat="1">
      <c r="G460" s="11"/>
      <c r="H460" s="11"/>
      <c r="L460" s="12"/>
    </row>
    <row r="461" spans="7:12" s="9" customFormat="1">
      <c r="G461" s="11"/>
      <c r="H461" s="11"/>
      <c r="L461" s="12"/>
    </row>
    <row r="462" spans="7:12" s="9" customFormat="1">
      <c r="G462" s="11"/>
      <c r="H462" s="11"/>
      <c r="L462" s="12"/>
    </row>
    <row r="463" spans="7:12" s="9" customFormat="1">
      <c r="G463" s="11"/>
      <c r="H463" s="11"/>
      <c r="L463" s="12"/>
    </row>
    <row r="464" spans="7:12" s="9" customFormat="1">
      <c r="G464" s="11"/>
      <c r="H464" s="11"/>
      <c r="L464" s="12"/>
    </row>
    <row r="465" spans="7:12" s="9" customFormat="1">
      <c r="G465" s="11"/>
      <c r="H465" s="11"/>
      <c r="L465" s="12"/>
    </row>
    <row r="466" spans="7:12" s="9" customFormat="1">
      <c r="G466" s="11"/>
      <c r="H466" s="11"/>
      <c r="L466" s="12"/>
    </row>
    <row r="467" spans="7:12" s="9" customFormat="1">
      <c r="G467" s="11"/>
      <c r="H467" s="11"/>
      <c r="L467" s="12"/>
    </row>
    <row r="468" spans="7:12" s="9" customFormat="1">
      <c r="G468" s="11"/>
      <c r="H468" s="11"/>
      <c r="L468" s="12"/>
    </row>
    <row r="469" spans="7:12" s="9" customFormat="1">
      <c r="G469" s="11"/>
      <c r="H469" s="11"/>
      <c r="L469" s="12"/>
    </row>
    <row r="470" spans="7:12" s="9" customFormat="1">
      <c r="G470" s="11"/>
      <c r="H470" s="11"/>
      <c r="L470" s="12"/>
    </row>
    <row r="471" spans="7:12" s="9" customFormat="1">
      <c r="G471" s="11"/>
      <c r="H471" s="11"/>
      <c r="L471" s="12"/>
    </row>
    <row r="472" spans="7:12" s="9" customFormat="1">
      <c r="G472" s="11"/>
      <c r="H472" s="11"/>
      <c r="L472" s="12"/>
    </row>
    <row r="473" spans="7:12" s="9" customFormat="1">
      <c r="G473" s="11"/>
      <c r="H473" s="11"/>
      <c r="L473" s="12"/>
    </row>
    <row r="474" spans="7:12" s="9" customFormat="1">
      <c r="G474" s="11"/>
      <c r="H474" s="11"/>
      <c r="L474" s="12"/>
    </row>
    <row r="475" spans="7:12" s="9" customFormat="1">
      <c r="G475" s="11"/>
      <c r="H475" s="11"/>
      <c r="L475" s="12"/>
    </row>
    <row r="476" spans="7:12" s="9" customFormat="1">
      <c r="G476" s="11"/>
      <c r="H476" s="11"/>
      <c r="L476" s="12"/>
    </row>
    <row r="477" spans="7:12" s="9" customFormat="1">
      <c r="G477" s="11"/>
      <c r="H477" s="11"/>
      <c r="L477" s="12"/>
    </row>
    <row r="478" spans="7:12" s="9" customFormat="1">
      <c r="G478" s="11"/>
      <c r="H478" s="11"/>
      <c r="L478" s="12"/>
    </row>
    <row r="479" spans="7:12" s="9" customFormat="1">
      <c r="G479" s="11"/>
      <c r="H479" s="11"/>
      <c r="L479" s="12"/>
    </row>
  </sheetData>
  <phoneticPr fontId="7" type="noConversion"/>
  <pageMargins left="0.74803149606299213" right="0.74803149606299213" top="0.98425196850393704" bottom="0.98425196850393704" header="0.51181102362204722" footer="0.51181102362204722"/>
  <pageSetup paperSize="9" scale="6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55"/>
  <sheetViews>
    <sheetView workbookViewId="0"/>
  </sheetViews>
  <sheetFormatPr defaultRowHeight="12.75"/>
  <cols>
    <col min="6" max="6" width="10.28515625" customWidth="1"/>
    <col min="7" max="7" width="11.28515625" style="101" bestFit="1" customWidth="1"/>
    <col min="8" max="8" width="9.28515625" style="101" bestFit="1" customWidth="1"/>
    <col min="9" max="9" width="11.28515625" style="101" bestFit="1" customWidth="1"/>
    <col min="10" max="10" width="9.140625" style="101"/>
  </cols>
  <sheetData>
    <row r="1" spans="1:9" ht="15.75">
      <c r="A1" s="80" t="s">
        <v>30</v>
      </c>
    </row>
    <row r="3" spans="1:9">
      <c r="A3" s="23" t="s">
        <v>234</v>
      </c>
    </row>
    <row r="5" spans="1:9">
      <c r="G5" s="119" t="s">
        <v>129</v>
      </c>
      <c r="H5" s="120"/>
      <c r="I5" s="119" t="s">
        <v>130</v>
      </c>
    </row>
    <row r="6" spans="1:9" ht="15.75">
      <c r="A6" s="80" t="s">
        <v>128</v>
      </c>
    </row>
    <row r="9" spans="1:9" ht="15.75">
      <c r="A9" s="80" t="s">
        <v>133</v>
      </c>
    </row>
    <row r="10" spans="1:9">
      <c r="A10" s="66" t="s">
        <v>45</v>
      </c>
    </row>
    <row r="11" spans="1:9">
      <c r="F11" s="101"/>
    </row>
    <row r="12" spans="1:9">
      <c r="F12" s="101"/>
    </row>
    <row r="13" spans="1:9">
      <c r="F13" s="101"/>
    </row>
    <row r="14" spans="1:9">
      <c r="F14" s="101"/>
    </row>
    <row r="15" spans="1:9" ht="13.5" thickBot="1">
      <c r="F15" s="101"/>
    </row>
    <row r="16" spans="1:9" ht="13.5" thickBot="1">
      <c r="F16" s="121"/>
    </row>
    <row r="18" spans="1:6">
      <c r="A18" s="66" t="s">
        <v>98</v>
      </c>
    </row>
    <row r="21" spans="1:6">
      <c r="A21" s="66" t="s">
        <v>131</v>
      </c>
    </row>
    <row r="22" spans="1:6">
      <c r="F22" s="101"/>
    </row>
    <row r="23" spans="1:6">
      <c r="F23" s="101"/>
    </row>
    <row r="24" spans="1:6">
      <c r="F24" s="101"/>
    </row>
    <row r="25" spans="1:6" ht="13.5" thickBot="1">
      <c r="F25" s="101"/>
    </row>
    <row r="26" spans="1:6" ht="13.5" thickBot="1">
      <c r="F26" s="121"/>
    </row>
    <row r="29" spans="1:6" ht="15.75">
      <c r="A29" s="80" t="s">
        <v>132</v>
      </c>
    </row>
    <row r="31" spans="1:6">
      <c r="A31" s="66" t="s">
        <v>31</v>
      </c>
    </row>
    <row r="32" spans="1:6">
      <c r="B32" s="64"/>
    </row>
    <row r="36" spans="1:8" ht="13.5" thickBot="1"/>
    <row r="37" spans="1:8" ht="13.5" thickBot="1">
      <c r="H37" s="121"/>
    </row>
    <row r="39" spans="1:8">
      <c r="A39" s="66"/>
    </row>
    <row r="41" spans="1:8">
      <c r="A41" s="66" t="s">
        <v>135</v>
      </c>
    </row>
    <row r="43" spans="1:8">
      <c r="A43" s="66" t="s">
        <v>103</v>
      </c>
    </row>
    <row r="44" spans="1:8">
      <c r="H44" s="122"/>
    </row>
    <row r="45" spans="1:8">
      <c r="A45" s="66" t="s">
        <v>136</v>
      </c>
    </row>
    <row r="49" spans="7:9" ht="13.5" thickBot="1"/>
    <row r="50" spans="7:9" ht="13.5" thickBot="1">
      <c r="H50" s="121"/>
    </row>
    <row r="53" spans="7:9" ht="13.5" thickBot="1"/>
    <row r="54" spans="7:9" ht="13.5" thickBot="1">
      <c r="G54" s="123">
        <f>SUM(G7:G26)</f>
        <v>0</v>
      </c>
      <c r="I54" s="123"/>
    </row>
    <row r="55" spans="7:9" ht="13.5" thickTop="1"/>
  </sheetData>
  <phoneticPr fontId="7" type="noConversion"/>
  <pageMargins left="0.75" right="0.75" top="1" bottom="1" header="0.5" footer="0.5"/>
  <pageSetup paperSize="9" firstPageNumber="8" orientation="portrait" useFirstPageNumber="1" verticalDpi="0" r:id="rId1"/>
  <headerFooter alignWithMargins="0"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I36"/>
  <sheetViews>
    <sheetView workbookViewId="0">
      <selection activeCell="B12" sqref="B12"/>
    </sheetView>
  </sheetViews>
  <sheetFormatPr defaultRowHeight="15"/>
  <cols>
    <col min="1" max="1" width="14.28515625" style="6" customWidth="1"/>
    <col min="2" max="2" width="37.5703125" style="6" customWidth="1"/>
    <col min="3" max="3" width="11.140625" style="13" customWidth="1"/>
    <col min="4" max="4" width="16.140625" style="13" customWidth="1"/>
    <col min="5" max="5" width="10.42578125" style="13" bestFit="1" customWidth="1"/>
    <col min="6" max="6" width="9.42578125" style="6" bestFit="1" customWidth="1"/>
    <col min="7" max="16384" width="9.140625" style="6"/>
  </cols>
  <sheetData>
    <row r="1" spans="1:9">
      <c r="B1" s="10" t="s">
        <v>30</v>
      </c>
    </row>
    <row r="2" spans="1:9">
      <c r="B2" s="17"/>
    </row>
    <row r="3" spans="1:9">
      <c r="B3" s="18"/>
      <c r="C3" s="484"/>
      <c r="D3" s="484"/>
    </row>
    <row r="4" spans="1:9">
      <c r="A4"/>
      <c r="B4" s="443"/>
      <c r="C4" s="443" t="s">
        <v>797</v>
      </c>
      <c r="D4" s="444"/>
      <c r="E4" s="445"/>
      <c r="F4"/>
      <c r="G4"/>
    </row>
    <row r="5" spans="1:9">
      <c r="A5"/>
      <c r="B5"/>
      <c r="C5"/>
      <c r="D5"/>
      <c r="E5"/>
      <c r="F5"/>
      <c r="G5"/>
    </row>
    <row r="6" spans="1:9">
      <c r="A6"/>
      <c r="B6" s="443"/>
      <c r="C6" s="443"/>
      <c r="D6" s="443"/>
      <c r="E6" s="443"/>
      <c r="F6"/>
      <c r="G6"/>
    </row>
    <row r="7" spans="1:9">
      <c r="A7"/>
      <c r="B7" s="443" t="s">
        <v>798</v>
      </c>
      <c r="C7" s="443"/>
      <c r="D7" s="446">
        <v>23108.97</v>
      </c>
      <c r="E7" s="444" t="s">
        <v>660</v>
      </c>
      <c r="F7"/>
      <c r="G7"/>
    </row>
    <row r="8" spans="1:9">
      <c r="A8"/>
      <c r="B8" s="443" t="s">
        <v>799</v>
      </c>
      <c r="C8" s="443"/>
      <c r="D8" s="446">
        <v>30212</v>
      </c>
      <c r="E8" s="444" t="s">
        <v>660</v>
      </c>
      <c r="F8"/>
      <c r="G8"/>
    </row>
    <row r="9" spans="1:9">
      <c r="A9"/>
      <c r="B9" t="s">
        <v>800</v>
      </c>
      <c r="C9"/>
      <c r="D9" s="447">
        <v>1035</v>
      </c>
      <c r="E9" t="s">
        <v>660</v>
      </c>
      <c r="F9"/>
      <c r="G9"/>
    </row>
    <row r="10" spans="1:9">
      <c r="A10"/>
      <c r="B10" s="443"/>
      <c r="C10" s="448"/>
      <c r="D10" s="443"/>
      <c r="E10" s="449">
        <f>SUM(D7:D9)</f>
        <v>54355.97</v>
      </c>
      <c r="F10"/>
      <c r="G10"/>
    </row>
    <row r="11" spans="1:9">
      <c r="A11"/>
      <c r="B11" s="443" t="s">
        <v>334</v>
      </c>
      <c r="C11" s="450">
        <v>59</v>
      </c>
      <c r="D11" s="443"/>
      <c r="E11" s="451">
        <v>22.68</v>
      </c>
      <c r="F11"/>
      <c r="G11"/>
    </row>
    <row r="12" spans="1:9">
      <c r="A12"/>
      <c r="B12" s="452" t="s">
        <v>338</v>
      </c>
      <c r="C12" s="452">
        <v>61</v>
      </c>
      <c r="D12" s="443"/>
      <c r="E12" s="438">
        <v>55</v>
      </c>
      <c r="F12"/>
      <c r="G12"/>
    </row>
    <row r="13" spans="1:9">
      <c r="A13"/>
      <c r="B13" s="453" t="s">
        <v>777</v>
      </c>
      <c r="C13" s="454">
        <v>72</v>
      </c>
      <c r="D13" s="455"/>
      <c r="E13" s="456">
        <v>585.52</v>
      </c>
      <c r="F13"/>
      <c r="G13"/>
    </row>
    <row r="14" spans="1:9">
      <c r="A14"/>
      <c r="B14" s="453" t="s">
        <v>773</v>
      </c>
      <c r="C14" s="454">
        <v>70</v>
      </c>
      <c r="D14" s="455"/>
      <c r="E14" s="456">
        <v>90</v>
      </c>
      <c r="F14"/>
      <c r="G14"/>
    </row>
    <row r="15" spans="1:9">
      <c r="A15"/>
      <c r="B15" s="453" t="s">
        <v>780</v>
      </c>
      <c r="C15" s="454">
        <v>74</v>
      </c>
      <c r="D15" s="455"/>
      <c r="E15" s="456">
        <v>795</v>
      </c>
      <c r="F15"/>
      <c r="G15"/>
    </row>
    <row r="16" spans="1:9">
      <c r="A16"/>
      <c r="B16" s="453" t="s">
        <v>355</v>
      </c>
      <c r="C16" s="454">
        <v>76</v>
      </c>
      <c r="D16" s="455"/>
      <c r="E16" s="456">
        <v>95</v>
      </c>
      <c r="F16"/>
      <c r="G16"/>
      <c r="H16" s="5"/>
      <c r="I16" s="4"/>
    </row>
    <row r="17" spans="1:9">
      <c r="A17"/>
      <c r="B17"/>
      <c r="C17"/>
      <c r="D17"/>
      <c r="E17" s="2">
        <f>SUM(E11:E16)</f>
        <v>1643.2</v>
      </c>
      <c r="F17"/>
      <c r="G17"/>
      <c r="H17" s="5"/>
      <c r="I17" s="4"/>
    </row>
    <row r="18" spans="1:9">
      <c r="A18"/>
      <c r="B18"/>
      <c r="C18"/>
      <c r="D18"/>
      <c r="E18"/>
      <c r="F18"/>
      <c r="G18"/>
      <c r="H18" s="5"/>
      <c r="I18" s="4"/>
    </row>
    <row r="19" spans="1:9">
      <c r="A19"/>
      <c r="B19"/>
      <c r="C19" s="303"/>
      <c r="D19"/>
      <c r="E19" s="2">
        <f>SUM(E10-E17)</f>
        <v>52712.770000000004</v>
      </c>
      <c r="F19"/>
      <c r="G19"/>
      <c r="H19" s="5"/>
      <c r="I19" s="4"/>
    </row>
    <row r="20" spans="1:9">
      <c r="B20" s="21"/>
      <c r="C20" s="24"/>
      <c r="F20" s="20"/>
      <c r="G20" s="5"/>
      <c r="H20" s="5"/>
      <c r="I20" s="4"/>
    </row>
    <row r="21" spans="1:9">
      <c r="B21" s="21"/>
      <c r="C21" s="24"/>
      <c r="F21" s="20"/>
      <c r="G21" s="5"/>
      <c r="H21" s="5"/>
      <c r="I21" s="4"/>
    </row>
    <row r="22" spans="1:9">
      <c r="B22" s="21"/>
      <c r="C22" s="24"/>
      <c r="F22" s="20"/>
      <c r="G22" s="5"/>
      <c r="H22" s="5"/>
      <c r="I22" s="4"/>
    </row>
    <row r="23" spans="1:9">
      <c r="B23" s="21"/>
      <c r="C23" s="24"/>
      <c r="F23" s="20"/>
      <c r="G23" s="5"/>
      <c r="H23" s="5"/>
      <c r="I23" s="4"/>
    </row>
    <row r="24" spans="1:9">
      <c r="C24" s="16"/>
      <c r="F24" s="9"/>
      <c r="G24" s="9"/>
      <c r="H24" s="9"/>
      <c r="I24" s="9"/>
    </row>
    <row r="25" spans="1:9">
      <c r="C25" s="15"/>
    </row>
    <row r="27" spans="1:9">
      <c r="B27" s="9"/>
    </row>
    <row r="28" spans="1:9">
      <c r="A28" s="14"/>
      <c r="B28" s="9"/>
      <c r="D28" s="15"/>
      <c r="F28" s="22"/>
    </row>
    <row r="29" spans="1:9">
      <c r="B29" s="9"/>
    </row>
    <row r="30" spans="1:9">
      <c r="B30" s="9"/>
    </row>
    <row r="31" spans="1:9">
      <c r="B31" s="9"/>
    </row>
    <row r="32" spans="1:9">
      <c r="B32" s="9"/>
      <c r="F32" s="22"/>
    </row>
    <row r="33" spans="1:3">
      <c r="B33" s="9"/>
    </row>
    <row r="34" spans="1:3">
      <c r="B34" s="9"/>
    </row>
    <row r="35" spans="1:3">
      <c r="C35" s="15"/>
    </row>
    <row r="36" spans="1:3">
      <c r="A36" s="6" t="s">
        <v>32</v>
      </c>
    </row>
  </sheetData>
  <mergeCells count="1">
    <mergeCell ref="C3:D3"/>
  </mergeCells>
  <phoneticPr fontId="7" type="noConversion"/>
  <pageMargins left="0.74803149606299213" right="0.74803149606299213" top="0.98425196850393704" bottom="0.98425196850393704" header="0.51181102362204722" footer="0.51181102362204722"/>
  <pageSetup paperSize="9" firstPageNumber="9" orientation="landscape" useFirstPageNumber="1" horizontalDpi="204" verticalDpi="196" r:id="rId1"/>
  <headerFooter alignWithMargins="0">
    <oddFooter>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G49"/>
  <sheetViews>
    <sheetView topLeftCell="A17" workbookViewId="0">
      <selection activeCell="G45" sqref="G45"/>
    </sheetView>
  </sheetViews>
  <sheetFormatPr defaultRowHeight="12.75"/>
  <cols>
    <col min="1" max="1" width="9.140625" style="64"/>
    <col min="2" max="2" width="10.7109375" style="64" customWidth="1"/>
    <col min="3" max="3" width="9.140625" style="64"/>
    <col min="4" max="4" width="36.5703125" style="64" customWidth="1"/>
    <col min="5" max="5" width="10.7109375" style="72" bestFit="1" customWidth="1"/>
    <col min="6" max="6" width="9.140625" style="64"/>
    <col min="7" max="7" width="11.5703125" style="64" customWidth="1"/>
    <col min="8" max="16384" width="9.140625" style="64"/>
  </cols>
  <sheetData>
    <row r="1" spans="1:7" ht="15.75">
      <c r="A1" s="473" t="s">
        <v>16</v>
      </c>
      <c r="B1" s="473"/>
      <c r="C1" s="473"/>
      <c r="D1" s="473"/>
      <c r="E1" s="473"/>
      <c r="F1" s="473"/>
    </row>
    <row r="2" spans="1:7" ht="15">
      <c r="A2" s="474" t="s">
        <v>191</v>
      </c>
      <c r="B2" s="474"/>
      <c r="C2" s="474"/>
      <c r="D2" s="474"/>
      <c r="E2" s="474"/>
      <c r="F2" s="474"/>
    </row>
    <row r="3" spans="1:7" ht="15">
      <c r="A3" s="475" t="s">
        <v>125</v>
      </c>
      <c r="B3" s="475"/>
      <c r="C3" s="475"/>
      <c r="D3" s="475"/>
      <c r="E3" s="475"/>
      <c r="F3" s="475"/>
    </row>
    <row r="4" spans="1:7" ht="15">
      <c r="A4" s="107"/>
      <c r="B4" s="108"/>
      <c r="C4" s="108"/>
      <c r="D4" s="108"/>
      <c r="E4" s="108"/>
      <c r="F4" s="108"/>
    </row>
    <row r="5" spans="1:7">
      <c r="A5" s="72"/>
      <c r="B5" s="109"/>
      <c r="C5" s="72"/>
      <c r="D5" s="72"/>
      <c r="E5" s="109" t="s">
        <v>116</v>
      </c>
      <c r="F5" s="72"/>
    </row>
    <row r="6" spans="1:7">
      <c r="A6" s="72"/>
      <c r="B6" s="191" t="s">
        <v>289</v>
      </c>
      <c r="C6" s="108"/>
      <c r="D6" s="72"/>
      <c r="E6" s="109" t="s">
        <v>21</v>
      </c>
      <c r="F6" s="108"/>
    </row>
    <row r="7" spans="1:7">
      <c r="A7" s="72"/>
      <c r="B7" s="192" t="s">
        <v>189</v>
      </c>
      <c r="C7" s="108"/>
      <c r="D7" s="72"/>
      <c r="E7" s="186">
        <v>40999</v>
      </c>
      <c r="F7" s="108"/>
    </row>
    <row r="8" spans="1:7">
      <c r="A8" s="72"/>
      <c r="B8" s="72"/>
      <c r="C8" s="72"/>
      <c r="D8" s="110"/>
      <c r="F8" s="72"/>
    </row>
    <row r="9" spans="1:7">
      <c r="A9" s="72"/>
      <c r="B9" s="72"/>
      <c r="C9" s="72"/>
      <c r="D9" s="72"/>
      <c r="F9" s="72"/>
      <c r="G9" s="72"/>
    </row>
    <row r="10" spans="1:7">
      <c r="A10" s="72"/>
      <c r="B10" s="72"/>
      <c r="C10" s="72"/>
      <c r="D10" s="72"/>
      <c r="F10" s="111"/>
      <c r="G10" s="72"/>
    </row>
    <row r="11" spans="1:7">
      <c r="A11" s="72"/>
      <c r="B11" s="72"/>
      <c r="C11" s="72"/>
      <c r="D11" s="72"/>
      <c r="F11" s="72"/>
      <c r="G11" s="72"/>
    </row>
    <row r="12" spans="1:7">
      <c r="A12" s="72"/>
      <c r="B12" s="72"/>
      <c r="C12" s="72"/>
      <c r="D12" s="72"/>
      <c r="F12" s="72"/>
    </row>
    <row r="13" spans="1:7">
      <c r="A13" s="72"/>
      <c r="B13" s="72"/>
      <c r="C13" s="72"/>
      <c r="D13" s="72"/>
      <c r="F13" s="72"/>
      <c r="G13" s="72"/>
    </row>
    <row r="14" spans="1:7">
      <c r="A14" s="72"/>
      <c r="B14" s="72"/>
      <c r="C14" s="72"/>
      <c r="D14" s="72"/>
      <c r="F14" s="72"/>
      <c r="G14" s="72"/>
    </row>
    <row r="15" spans="1:7">
      <c r="A15" s="72"/>
      <c r="B15" s="72"/>
      <c r="C15" s="72"/>
      <c r="D15" s="72"/>
      <c r="F15" s="111"/>
      <c r="G15" s="72"/>
    </row>
    <row r="16" spans="1:7">
      <c r="A16" s="72"/>
      <c r="B16" s="72"/>
      <c r="C16" s="72"/>
      <c r="D16" s="72"/>
      <c r="F16" s="72"/>
      <c r="G16" s="72"/>
    </row>
    <row r="17" spans="1:7">
      <c r="A17" s="72"/>
      <c r="B17" s="72"/>
      <c r="C17" s="72"/>
      <c r="D17" s="72"/>
      <c r="F17" s="72"/>
      <c r="G17" s="72"/>
    </row>
    <row r="18" spans="1:7">
      <c r="A18" s="72"/>
      <c r="B18" s="72"/>
      <c r="C18" s="72"/>
      <c r="D18" s="72"/>
      <c r="F18" s="72"/>
      <c r="G18" s="72"/>
    </row>
    <row r="19" spans="1:7">
      <c r="A19" s="72"/>
      <c r="B19" s="72"/>
      <c r="C19" s="72"/>
      <c r="D19" s="72"/>
      <c r="F19" s="72"/>
      <c r="G19" s="72"/>
    </row>
    <row r="20" spans="1:7">
      <c r="A20" s="72"/>
      <c r="B20" s="193"/>
      <c r="C20" s="72"/>
      <c r="D20" s="112"/>
      <c r="E20" s="193"/>
      <c r="F20" s="111"/>
      <c r="G20" s="193"/>
    </row>
    <row r="21" spans="1:7">
      <c r="A21" s="72"/>
      <c r="B21" s="72"/>
      <c r="C21" s="72"/>
      <c r="D21" s="72"/>
      <c r="F21" s="72"/>
    </row>
    <row r="22" spans="1:7">
      <c r="A22" s="72"/>
      <c r="B22" s="72"/>
      <c r="C22" s="72"/>
      <c r="D22" s="112"/>
      <c r="F22" s="65"/>
    </row>
    <row r="23" spans="1:7">
      <c r="A23" s="72"/>
      <c r="B23" s="72"/>
      <c r="C23" s="72"/>
      <c r="D23" s="72"/>
      <c r="F23" s="72"/>
      <c r="G23" s="72"/>
    </row>
    <row r="24" spans="1:7">
      <c r="A24" s="72"/>
      <c r="B24" s="72"/>
      <c r="C24" s="72"/>
      <c r="D24" s="72"/>
      <c r="F24" s="72"/>
      <c r="G24" s="72"/>
    </row>
    <row r="25" spans="1:7">
      <c r="A25" s="72"/>
      <c r="B25" s="72"/>
      <c r="C25" s="72"/>
      <c r="D25" s="72"/>
      <c r="F25" s="72"/>
      <c r="G25" s="72"/>
    </row>
    <row r="26" spans="1:7">
      <c r="A26" s="72"/>
      <c r="B26" s="72"/>
      <c r="C26" s="72"/>
      <c r="D26" s="72"/>
      <c r="E26" s="64"/>
      <c r="F26" s="72"/>
    </row>
    <row r="27" spans="1:7">
      <c r="A27" s="72"/>
      <c r="B27" s="72"/>
      <c r="C27" s="72"/>
      <c r="D27" s="72"/>
      <c r="F27" s="72"/>
      <c r="G27" s="72"/>
    </row>
    <row r="28" spans="1:7">
      <c r="A28" s="72"/>
      <c r="B28" s="72"/>
      <c r="C28" s="72"/>
      <c r="D28" s="72"/>
      <c r="F28" s="72"/>
      <c r="G28" s="72"/>
    </row>
    <row r="29" spans="1:7">
      <c r="A29" s="72"/>
      <c r="B29" s="72"/>
      <c r="C29" s="72"/>
      <c r="D29" s="72"/>
      <c r="F29" s="72"/>
      <c r="G29" s="72"/>
    </row>
    <row r="30" spans="1:7">
      <c r="A30" s="72"/>
      <c r="B30" s="72"/>
      <c r="C30" s="72"/>
      <c r="D30" s="72"/>
      <c r="F30" s="111"/>
    </row>
    <row r="31" spans="1:7">
      <c r="A31" s="72"/>
      <c r="B31" s="72"/>
      <c r="C31" s="72"/>
      <c r="D31" s="72"/>
      <c r="F31" s="111"/>
      <c r="G31" s="72"/>
    </row>
    <row r="32" spans="1:7">
      <c r="A32" s="72"/>
      <c r="B32" s="72"/>
      <c r="C32" s="72"/>
      <c r="D32" s="72"/>
      <c r="F32" s="72"/>
      <c r="G32" s="72"/>
    </row>
    <row r="33" spans="1:7">
      <c r="A33" s="72"/>
      <c r="B33" s="72"/>
      <c r="C33" s="72"/>
      <c r="D33" s="72"/>
      <c r="F33" s="72"/>
      <c r="G33" s="72"/>
    </row>
    <row r="34" spans="1:7">
      <c r="A34" s="72"/>
      <c r="B34" s="72"/>
      <c r="C34" s="72"/>
      <c r="D34" s="72"/>
      <c r="F34" s="72"/>
      <c r="G34" s="72"/>
    </row>
    <row r="35" spans="1:7">
      <c r="A35" s="72"/>
      <c r="B35" s="72"/>
      <c r="C35" s="72"/>
      <c r="D35" s="72"/>
      <c r="F35" s="72"/>
      <c r="G35" s="72"/>
    </row>
    <row r="36" spans="1:7">
      <c r="A36" s="72"/>
      <c r="B36" s="72"/>
      <c r="C36" s="72"/>
      <c r="D36" s="72"/>
      <c r="F36" s="72"/>
      <c r="G36" s="72"/>
    </row>
    <row r="37" spans="1:7">
      <c r="A37" s="72"/>
      <c r="B37" s="72"/>
      <c r="C37" s="72"/>
      <c r="D37" s="72"/>
      <c r="F37" s="72"/>
      <c r="G37" s="72"/>
    </row>
    <row r="38" spans="1:7">
      <c r="A38" s="72"/>
      <c r="B38" s="193"/>
      <c r="C38" s="72"/>
      <c r="D38" s="112"/>
      <c r="E38" s="193"/>
      <c r="F38" s="72"/>
      <c r="G38" s="193"/>
    </row>
    <row r="39" spans="1:7">
      <c r="A39" s="72"/>
      <c r="B39" s="72"/>
      <c r="C39" s="72"/>
      <c r="D39" s="72"/>
      <c r="F39" s="72"/>
    </row>
    <row r="40" spans="1:7">
      <c r="A40" s="72"/>
      <c r="B40" s="72"/>
      <c r="C40" s="72"/>
      <c r="D40" s="72"/>
      <c r="F40" s="72"/>
    </row>
    <row r="41" spans="1:7">
      <c r="A41" s="72"/>
      <c r="B41" s="72"/>
      <c r="C41" s="72"/>
      <c r="D41" s="114"/>
      <c r="F41" s="65"/>
    </row>
    <row r="42" spans="1:7">
      <c r="A42" s="72"/>
      <c r="B42" s="72"/>
      <c r="C42" s="72"/>
      <c r="D42" s="72"/>
      <c r="F42" s="72"/>
    </row>
    <row r="43" spans="1:7">
      <c r="A43" s="72"/>
      <c r="B43" s="72"/>
      <c r="C43" s="72"/>
      <c r="D43" s="112"/>
      <c r="E43" s="116"/>
      <c r="F43" s="72"/>
    </row>
    <row r="44" spans="1:7">
      <c r="A44" s="72"/>
      <c r="B44" s="25"/>
      <c r="C44" s="72"/>
      <c r="D44" s="72"/>
      <c r="F44" s="65"/>
    </row>
    <row r="45" spans="1:7" ht="13.5" thickBot="1">
      <c r="A45" s="72"/>
      <c r="B45" s="194"/>
      <c r="C45" s="72"/>
      <c r="D45" s="112"/>
      <c r="E45" s="195"/>
      <c r="F45" s="65"/>
    </row>
    <row r="46" spans="1:7" ht="13.5" thickTop="1">
      <c r="A46" s="72"/>
      <c r="B46" s="25"/>
      <c r="C46" s="72"/>
      <c r="D46" s="72"/>
      <c r="F46" s="72"/>
    </row>
    <row r="47" spans="1:7">
      <c r="A47" s="72"/>
      <c r="B47" s="25"/>
      <c r="C47" s="72"/>
      <c r="D47" s="112"/>
      <c r="E47" s="115"/>
      <c r="F47" s="72"/>
    </row>
    <row r="48" spans="1:7">
      <c r="A48" s="72"/>
      <c r="B48" s="25"/>
      <c r="C48" s="72"/>
      <c r="D48" s="112"/>
      <c r="F48" s="65"/>
    </row>
    <row r="49" spans="1:6">
      <c r="A49" s="72"/>
      <c r="B49" s="115"/>
      <c r="C49" s="72"/>
      <c r="D49" s="112"/>
      <c r="F49" s="72"/>
    </row>
  </sheetData>
  <mergeCells count="3">
    <mergeCell ref="A1:F1"/>
    <mergeCell ref="A2:F2"/>
    <mergeCell ref="A3:F3"/>
  </mergeCells>
  <phoneticPr fontId="7" type="noConversion"/>
  <pageMargins left="0.74803149606299213" right="0.74803149606299213" top="0.19685039370078741" bottom="0" header="0.51181102362204722" footer="0.51181102362204722"/>
  <pageSetup paperSize="9" firstPageNumber="10" orientation="portrait" useFirstPageNumber="1" verticalDpi="0" r:id="rId1"/>
  <headerFooter alignWithMargins="0">
    <oddFooter>&amp;R&amp;P</oddFooter>
  </headerFooter>
  <colBreaks count="1" manualBreakCount="1">
    <brk id="10" max="1048575" man="1"/>
  </colBreak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B1:J60"/>
  <sheetViews>
    <sheetView workbookViewId="0">
      <selection activeCell="F33" sqref="F33"/>
    </sheetView>
  </sheetViews>
  <sheetFormatPr defaultRowHeight="12.75"/>
  <cols>
    <col min="1" max="1" width="3.140625" style="1" customWidth="1"/>
    <col min="2" max="2" width="9.140625" style="1"/>
    <col min="3" max="3" width="3.42578125" style="1" customWidth="1"/>
    <col min="4" max="4" width="9.140625" style="1"/>
    <col min="5" max="5" width="28.28515625" style="1" customWidth="1"/>
    <col min="6" max="6" width="50.7109375" style="1" customWidth="1"/>
    <col min="7" max="7" width="7.42578125" style="1" customWidth="1"/>
    <col min="8" max="8" width="7" style="1" bestFit="1" customWidth="1"/>
    <col min="9" max="9" width="5.7109375" style="1" customWidth="1"/>
    <col min="10" max="13" width="9.140625" style="1"/>
    <col min="14" max="15" width="12.5703125" style="1" customWidth="1"/>
    <col min="16" max="16" width="9.140625" style="1"/>
    <col min="17" max="17" width="17" style="1" customWidth="1"/>
    <col min="18" max="16384" width="9.140625" style="1"/>
  </cols>
  <sheetData>
    <row r="1" spans="2:6" ht="18.75">
      <c r="B1" s="156"/>
      <c r="C1" s="156"/>
      <c r="D1" s="157" t="s">
        <v>16</v>
      </c>
      <c r="E1" s="156"/>
      <c r="F1" s="158"/>
    </row>
    <row r="2" spans="2:6" ht="14.25">
      <c r="B2" s="156"/>
      <c r="C2" s="156"/>
      <c r="D2" s="159" t="s">
        <v>796</v>
      </c>
      <c r="E2" s="156"/>
      <c r="F2" s="158"/>
    </row>
    <row r="3" spans="2:6" ht="14.25">
      <c r="B3" s="156"/>
      <c r="C3" s="156"/>
      <c r="D3" s="159"/>
      <c r="E3" s="156"/>
      <c r="F3" s="158"/>
    </row>
    <row r="4" spans="2:6" ht="14.25">
      <c r="B4" s="156"/>
      <c r="C4" s="156"/>
      <c r="D4" s="160" t="s">
        <v>184</v>
      </c>
      <c r="E4" s="156"/>
      <c r="F4" s="158"/>
    </row>
    <row r="5" spans="2:6">
      <c r="F5" s="171"/>
    </row>
    <row r="6" spans="2:6">
      <c r="B6" s="162"/>
      <c r="E6" s="323"/>
    </row>
    <row r="7" spans="2:6">
      <c r="B7" s="162" t="s">
        <v>177</v>
      </c>
    </row>
    <row r="9" spans="2:6">
      <c r="C9" s="172" t="s">
        <v>178</v>
      </c>
    </row>
    <row r="10" spans="2:6">
      <c r="D10" s="1" t="s">
        <v>162</v>
      </c>
    </row>
    <row r="11" spans="2:6">
      <c r="D11" s="1" t="s">
        <v>163</v>
      </c>
    </row>
    <row r="12" spans="2:6">
      <c r="D12" s="1" t="s">
        <v>164</v>
      </c>
    </row>
    <row r="13" spans="2:6">
      <c r="D13" s="1" t="s">
        <v>165</v>
      </c>
    </row>
    <row r="14" spans="2:6">
      <c r="D14" s="1" t="s">
        <v>166</v>
      </c>
    </row>
    <row r="16" spans="2:6">
      <c r="B16" s="162" t="s">
        <v>179</v>
      </c>
    </row>
    <row r="17" spans="2:8">
      <c r="C17" s="1" t="s">
        <v>180</v>
      </c>
    </row>
    <row r="19" spans="2:8">
      <c r="B19" s="181" t="s">
        <v>794</v>
      </c>
    </row>
    <row r="20" spans="2:8">
      <c r="B20" s="182" t="s">
        <v>795</v>
      </c>
    </row>
    <row r="21" spans="2:8">
      <c r="B21" s="181"/>
    </row>
    <row r="22" spans="2:8">
      <c r="B22" s="181"/>
    </row>
    <row r="25" spans="2:8">
      <c r="B25" s="162" t="s">
        <v>181</v>
      </c>
      <c r="C25" s="1" t="s">
        <v>182</v>
      </c>
      <c r="F25" s="1" t="s">
        <v>182</v>
      </c>
    </row>
    <row r="26" spans="2:8">
      <c r="C26" s="162" t="s">
        <v>105</v>
      </c>
      <c r="F26" s="162" t="s">
        <v>183</v>
      </c>
    </row>
    <row r="27" spans="2:8">
      <c r="B27" s="162" t="s">
        <v>0</v>
      </c>
      <c r="C27" s="179"/>
      <c r="F27" s="179"/>
      <c r="G27" s="180"/>
    </row>
    <row r="28" spans="2:8">
      <c r="H28" s="178"/>
    </row>
    <row r="29" spans="2:8">
      <c r="H29" s="178"/>
    </row>
    <row r="30" spans="2:8">
      <c r="H30" s="178"/>
    </row>
    <row r="31" spans="2:8">
      <c r="H31" s="178"/>
    </row>
    <row r="32" spans="2:8">
      <c r="H32" s="178"/>
    </row>
    <row r="33" spans="8:8">
      <c r="H33" s="178"/>
    </row>
    <row r="34" spans="8:8">
      <c r="H34" s="178"/>
    </row>
    <row r="35" spans="8:8">
      <c r="H35" s="178"/>
    </row>
    <row r="56" spans="9:10" ht="15">
      <c r="J56" s="183"/>
    </row>
    <row r="57" spans="9:10">
      <c r="I57" s="173"/>
    </row>
    <row r="59" spans="9:10">
      <c r="J59" s="173"/>
    </row>
    <row r="60" spans="9:10">
      <c r="J60" s="173"/>
    </row>
  </sheetData>
  <phoneticPr fontId="7" type="noConversion"/>
  <pageMargins left="0.74803149606299213" right="0.74803149606299213" top="0.98425196850393704" bottom="0.98425196850393704" header="0.51181102362204722" footer="0.51181102362204722"/>
  <pageSetup paperSize="9" scale="75" firstPageNumber="11" orientation="portrait" useFirstPageNumber="1" verticalDpi="300" r:id="rId1"/>
  <headerFooter alignWithMargins="0">
    <oddFooter>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58"/>
  <sheetViews>
    <sheetView workbookViewId="0">
      <selection activeCell="I47" sqref="I47"/>
    </sheetView>
  </sheetViews>
  <sheetFormatPr defaultRowHeight="12.75"/>
  <cols>
    <col min="1" max="1" width="3.140625" style="1" customWidth="1"/>
    <col min="2" max="2" width="28.42578125" style="1" customWidth="1"/>
    <col min="3" max="3" width="74.5703125" style="1" customWidth="1"/>
    <col min="4" max="4" width="39.28515625" style="1" customWidth="1"/>
    <col min="5" max="5" width="27.5703125" style="1" customWidth="1"/>
    <col min="6" max="6" width="35.140625" style="1" customWidth="1"/>
    <col min="7" max="7" width="7.42578125" style="1" customWidth="1"/>
    <col min="8" max="8" width="7" style="1" bestFit="1" customWidth="1"/>
    <col min="9" max="9" width="3.140625" style="1" customWidth="1"/>
    <col min="10" max="13" width="9.140625" style="1"/>
    <col min="14" max="15" width="12.5703125" style="1" customWidth="1"/>
    <col min="16" max="16" width="9.140625" style="1"/>
    <col min="17" max="17" width="17" style="1" customWidth="1"/>
    <col min="18" max="16384" width="9.140625" style="1"/>
  </cols>
  <sheetData>
    <row r="1" spans="2:6" ht="18.75">
      <c r="B1" s="156"/>
      <c r="C1" s="156" t="s">
        <v>16</v>
      </c>
      <c r="D1" s="157"/>
      <c r="E1" s="156"/>
      <c r="F1" s="158"/>
    </row>
    <row r="2" spans="2:6" ht="14.25">
      <c r="B2" s="156"/>
      <c r="C2" s="159" t="s">
        <v>793</v>
      </c>
      <c r="D2" s="156"/>
      <c r="E2" s="158"/>
      <c r="F2" s="158"/>
    </row>
    <row r="3" spans="2:6">
      <c r="B3" s="156"/>
      <c r="C3" s="156"/>
      <c r="D3" s="158"/>
      <c r="E3" s="158"/>
      <c r="F3" s="158"/>
    </row>
    <row r="4" spans="2:6" ht="14.25">
      <c r="B4" s="156"/>
      <c r="C4" s="156"/>
      <c r="D4" s="160" t="s">
        <v>185</v>
      </c>
    </row>
    <row r="5" spans="2:6">
      <c r="E5" s="323"/>
      <c r="F5" s="171"/>
    </row>
    <row r="6" spans="2:6">
      <c r="B6" s="162" t="s">
        <v>167</v>
      </c>
    </row>
    <row r="7" spans="2:6">
      <c r="C7" s="175" t="s">
        <v>791</v>
      </c>
    </row>
    <row r="9" spans="2:6">
      <c r="B9" s="162" t="s">
        <v>168</v>
      </c>
    </row>
    <row r="10" spans="2:6">
      <c r="C10" s="175" t="s">
        <v>790</v>
      </c>
      <c r="D10" s="442"/>
    </row>
    <row r="12" spans="2:6">
      <c r="B12" s="162" t="s">
        <v>169</v>
      </c>
    </row>
    <row r="13" spans="2:6">
      <c r="C13" s="1" t="s">
        <v>792</v>
      </c>
    </row>
    <row r="16" spans="2:6">
      <c r="B16" s="162" t="s">
        <v>170</v>
      </c>
    </row>
    <row r="17" spans="2:8">
      <c r="C17" s="1" t="s">
        <v>171</v>
      </c>
    </row>
    <row r="18" spans="2:8">
      <c r="C18" s="1" t="s">
        <v>172</v>
      </c>
    </row>
    <row r="19" spans="2:8">
      <c r="C19" s="1" t="s">
        <v>173</v>
      </c>
    </row>
    <row r="20" spans="2:8">
      <c r="C20" s="1" t="s">
        <v>174</v>
      </c>
    </row>
    <row r="21" spans="2:8">
      <c r="C21" s="1" t="s">
        <v>175</v>
      </c>
    </row>
    <row r="22" spans="2:8">
      <c r="C22" s="172" t="s">
        <v>801</v>
      </c>
    </row>
    <row r="23" spans="2:8">
      <c r="C23" s="1" t="s">
        <v>802</v>
      </c>
    </row>
    <row r="25" spans="2:8">
      <c r="B25" s="162" t="s">
        <v>39</v>
      </c>
      <c r="C25" s="162"/>
      <c r="F25" s="162"/>
      <c r="H25" s="176"/>
    </row>
    <row r="26" spans="2:8">
      <c r="H26" s="177"/>
    </row>
    <row r="27" spans="2:8">
      <c r="B27" s="387" t="s">
        <v>503</v>
      </c>
      <c r="C27" s="204" t="s">
        <v>523</v>
      </c>
      <c r="D27" s="457">
        <v>500</v>
      </c>
      <c r="H27" s="178"/>
    </row>
    <row r="28" spans="2:8">
      <c r="B28" s="388" t="s">
        <v>504</v>
      </c>
      <c r="C28" s="204" t="s">
        <v>523</v>
      </c>
      <c r="D28" s="457">
        <v>200</v>
      </c>
      <c r="H28" s="178"/>
    </row>
    <row r="29" spans="2:8">
      <c r="B29" s="388" t="s">
        <v>505</v>
      </c>
      <c r="C29" s="204" t="s">
        <v>523</v>
      </c>
      <c r="D29" s="457">
        <v>200</v>
      </c>
      <c r="H29" s="178"/>
    </row>
    <row r="30" spans="2:8">
      <c r="B30" s="388" t="s">
        <v>506</v>
      </c>
      <c r="C30" s="204" t="s">
        <v>523</v>
      </c>
      <c r="D30" s="457">
        <v>100</v>
      </c>
      <c r="H30" s="178"/>
    </row>
    <row r="31" spans="2:8">
      <c r="B31" s="387" t="s">
        <v>507</v>
      </c>
      <c r="C31" s="204" t="s">
        <v>523</v>
      </c>
      <c r="D31" s="457">
        <v>200</v>
      </c>
      <c r="H31" s="178"/>
    </row>
    <row r="32" spans="2:8">
      <c r="B32" s="387" t="s">
        <v>508</v>
      </c>
      <c r="C32" s="204" t="s">
        <v>523</v>
      </c>
      <c r="D32" s="457">
        <v>300</v>
      </c>
      <c r="H32" s="178"/>
    </row>
    <row r="33" spans="2:8">
      <c r="B33" s="387" t="s">
        <v>509</v>
      </c>
      <c r="C33" s="204" t="s">
        <v>523</v>
      </c>
      <c r="D33" s="457">
        <v>150</v>
      </c>
      <c r="H33" s="178"/>
    </row>
    <row r="34" spans="2:8">
      <c r="B34" s="388" t="s">
        <v>510</v>
      </c>
      <c r="C34" s="204" t="s">
        <v>523</v>
      </c>
      <c r="D34" s="457">
        <v>100</v>
      </c>
      <c r="H34" s="178"/>
    </row>
    <row r="35" spans="2:8">
      <c r="B35" s="387" t="s">
        <v>511</v>
      </c>
      <c r="C35" s="204" t="s">
        <v>523</v>
      </c>
      <c r="D35" s="457">
        <v>200</v>
      </c>
      <c r="H35" s="178"/>
    </row>
    <row r="36" spans="2:8">
      <c r="B36" s="387" t="s">
        <v>512</v>
      </c>
      <c r="C36" s="204" t="s">
        <v>523</v>
      </c>
      <c r="D36" s="457">
        <v>250</v>
      </c>
      <c r="H36" s="178"/>
    </row>
    <row r="37" spans="2:8">
      <c r="B37" s="387" t="s">
        <v>513</v>
      </c>
      <c r="C37" s="204" t="s">
        <v>523</v>
      </c>
      <c r="D37" s="457">
        <v>80</v>
      </c>
      <c r="H37" s="178"/>
    </row>
    <row r="38" spans="2:8">
      <c r="B38" s="387" t="s">
        <v>514</v>
      </c>
      <c r="C38" s="204" t="s">
        <v>523</v>
      </c>
      <c r="D38" s="457">
        <v>80</v>
      </c>
      <c r="H38" s="178"/>
    </row>
    <row r="39" spans="2:8">
      <c r="B39" s="387" t="s">
        <v>515</v>
      </c>
      <c r="C39" s="204" t="s">
        <v>523</v>
      </c>
      <c r="D39" s="457">
        <v>80</v>
      </c>
      <c r="H39" s="178"/>
    </row>
    <row r="40" spans="2:8">
      <c r="B40" s="388" t="s">
        <v>516</v>
      </c>
      <c r="C40" s="204" t="s">
        <v>523</v>
      </c>
      <c r="D40" s="457">
        <v>250</v>
      </c>
    </row>
    <row r="41" spans="2:8">
      <c r="B41" s="388" t="s">
        <v>517</v>
      </c>
      <c r="C41" s="204" t="s">
        <v>523</v>
      </c>
      <c r="D41" s="457">
        <v>100</v>
      </c>
    </row>
    <row r="42" spans="2:8">
      <c r="B42" s="388" t="s">
        <v>518</v>
      </c>
      <c r="C42" s="204" t="s">
        <v>523</v>
      </c>
      <c r="D42" s="457">
        <v>385</v>
      </c>
    </row>
    <row r="43" spans="2:8">
      <c r="B43" s="388" t="s">
        <v>519</v>
      </c>
      <c r="C43" s="204" t="s">
        <v>523</v>
      </c>
      <c r="D43" s="457">
        <v>750</v>
      </c>
    </row>
    <row r="44" spans="2:8">
      <c r="B44" s="388" t="s">
        <v>520</v>
      </c>
      <c r="C44" s="204" t="s">
        <v>523</v>
      </c>
      <c r="D44" s="457">
        <v>350</v>
      </c>
    </row>
    <row r="45" spans="2:8">
      <c r="B45" s="388" t="s">
        <v>521</v>
      </c>
      <c r="C45" s="204" t="s">
        <v>523</v>
      </c>
      <c r="D45" s="303">
        <v>250</v>
      </c>
    </row>
    <row r="46" spans="2:8">
      <c r="B46" s="389" t="s">
        <v>522</v>
      </c>
      <c r="C46" s="204" t="s">
        <v>523</v>
      </c>
      <c r="D46" s="303">
        <v>150</v>
      </c>
    </row>
    <row r="48" spans="2:8">
      <c r="B48" s="162" t="s">
        <v>176</v>
      </c>
    </row>
    <row r="49" spans="2:8">
      <c r="C49" s="1" t="s">
        <v>803</v>
      </c>
    </row>
    <row r="50" spans="2:8">
      <c r="C50" s="162"/>
    </row>
    <row r="51" spans="2:8">
      <c r="B51" s="162"/>
      <c r="C51" s="179"/>
    </row>
    <row r="58" spans="2:8">
      <c r="H58" s="173"/>
    </row>
  </sheetData>
  <phoneticPr fontId="7" type="noConversion"/>
  <pageMargins left="0.15748031496062992" right="0.15748031496062992" top="0.98425196850393704" bottom="0.98425196850393704" header="0.51181102362204722" footer="0.51181102362204722"/>
  <pageSetup paperSize="9" scale="71" firstPageNumber="12" orientation="landscape" useFirstPageNumber="1" verticalDpi="300" r:id="rId1"/>
  <headerFooter alignWithMargins="0">
    <oddFooter>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B1:I51"/>
  <sheetViews>
    <sheetView tabSelected="1" topLeftCell="B1" workbookViewId="0">
      <selection activeCell="E1" sqref="E1"/>
    </sheetView>
  </sheetViews>
  <sheetFormatPr defaultRowHeight="12.75"/>
  <cols>
    <col min="1" max="1" width="3.140625" style="1" customWidth="1"/>
    <col min="2" max="2" width="9.140625" style="1"/>
    <col min="3" max="3" width="3.42578125" style="1" customWidth="1"/>
    <col min="4" max="4" width="30.85546875" style="1" customWidth="1"/>
    <col min="5" max="5" width="16.85546875" style="1" customWidth="1"/>
    <col min="6" max="6" width="15.5703125" style="171" customWidth="1"/>
    <col min="7" max="7" width="3.28515625" style="1" customWidth="1"/>
    <col min="8" max="16384" width="9.140625" style="1"/>
  </cols>
  <sheetData>
    <row r="1" spans="2:9" ht="18.75">
      <c r="B1" s="156"/>
      <c r="C1" s="156"/>
      <c r="D1" s="157" t="s">
        <v>16</v>
      </c>
      <c r="E1" s="156"/>
      <c r="F1" s="158"/>
    </row>
    <row r="2" spans="2:9" ht="14.25">
      <c r="B2" s="156"/>
      <c r="C2" s="156"/>
      <c r="D2" s="159" t="s">
        <v>805</v>
      </c>
      <c r="E2" s="156"/>
      <c r="F2" s="158"/>
    </row>
    <row r="3" spans="2:9" ht="14.25">
      <c r="B3" s="156"/>
      <c r="C3" s="156"/>
      <c r="D3" s="159"/>
      <c r="E3" s="156"/>
      <c r="F3" s="158"/>
    </row>
    <row r="4" spans="2:9" ht="14.25">
      <c r="B4" s="156"/>
      <c r="C4" s="156"/>
      <c r="D4" s="160"/>
      <c r="E4" s="156"/>
      <c r="F4" s="158"/>
    </row>
    <row r="5" spans="2:9">
      <c r="F5" s="161"/>
    </row>
    <row r="6" spans="2:9">
      <c r="B6" s="162"/>
      <c r="D6" s="323"/>
      <c r="F6" s="161"/>
    </row>
    <row r="7" spans="2:9">
      <c r="B7" s="162"/>
      <c r="F7" s="161"/>
    </row>
    <row r="8" spans="2:9">
      <c r="D8" s="174"/>
      <c r="F8" s="161"/>
    </row>
    <row r="9" spans="2:9">
      <c r="F9" s="161"/>
    </row>
    <row r="10" spans="2:9">
      <c r="D10" s="162" t="s">
        <v>149</v>
      </c>
      <c r="E10" s="163" t="s">
        <v>0</v>
      </c>
      <c r="F10" s="164" t="s">
        <v>806</v>
      </c>
    </row>
    <row r="11" spans="2:9">
      <c r="E11" s="165"/>
      <c r="F11" s="166"/>
    </row>
    <row r="12" spans="2:9">
      <c r="D12" s="1" t="s">
        <v>134</v>
      </c>
      <c r="F12" s="19">
        <v>1</v>
      </c>
    </row>
    <row r="13" spans="2:9">
      <c r="D13" s="1" t="s">
        <v>150</v>
      </c>
      <c r="F13" s="19">
        <v>1</v>
      </c>
    </row>
    <row r="14" spans="2:9">
      <c r="D14" s="1" t="s">
        <v>151</v>
      </c>
      <c r="F14" s="19">
        <v>136396.51999999999</v>
      </c>
    </row>
    <row r="15" spans="2:9">
      <c r="D15" s="1" t="s">
        <v>152</v>
      </c>
      <c r="F15" s="19">
        <v>1</v>
      </c>
    </row>
    <row r="16" spans="2:9">
      <c r="D16" s="1" t="s">
        <v>807</v>
      </c>
      <c r="F16" s="3">
        <v>46930.21</v>
      </c>
      <c r="I16" s="161"/>
    </row>
    <row r="17" spans="4:6">
      <c r="D17" s="1" t="s">
        <v>155</v>
      </c>
      <c r="F17" s="3">
        <v>2049.9899999999998</v>
      </c>
    </row>
    <row r="18" spans="4:6">
      <c r="D18" s="1" t="s">
        <v>156</v>
      </c>
      <c r="E18" s="167"/>
      <c r="F18" s="3">
        <v>475000</v>
      </c>
    </row>
    <row r="19" spans="4:6">
      <c r="D19" s="1" t="s">
        <v>157</v>
      </c>
      <c r="E19" s="167"/>
      <c r="F19" s="3">
        <v>43393.72</v>
      </c>
    </row>
    <row r="20" spans="4:6">
      <c r="F20" s="3"/>
    </row>
    <row r="21" spans="4:6">
      <c r="D21" s="1" t="s">
        <v>3</v>
      </c>
      <c r="F21" s="3">
        <f>SUM(F12:F19)</f>
        <v>703773.44</v>
      </c>
    </row>
    <row r="23" spans="4:6">
      <c r="D23" s="162" t="s">
        <v>158</v>
      </c>
    </row>
    <row r="24" spans="4:6">
      <c r="F24" s="3"/>
    </row>
    <row r="25" spans="4:6">
      <c r="D25" s="1" t="s">
        <v>285</v>
      </c>
      <c r="F25" s="3">
        <v>3850</v>
      </c>
    </row>
    <row r="26" spans="4:6">
      <c r="D26" s="1" t="s">
        <v>284</v>
      </c>
      <c r="F26" s="3">
        <v>38839.379999999997</v>
      </c>
    </row>
    <row r="27" spans="4:6">
      <c r="D27" s="1" t="s">
        <v>153</v>
      </c>
      <c r="F27" s="3">
        <v>35000</v>
      </c>
    </row>
    <row r="28" spans="4:6">
      <c r="D28" s="1" t="s">
        <v>154</v>
      </c>
      <c r="F28" s="3">
        <v>20472.919999999998</v>
      </c>
    </row>
    <row r="29" spans="4:6">
      <c r="D29" s="1" t="s">
        <v>286</v>
      </c>
      <c r="E29" s="168"/>
      <c r="F29" s="161">
        <v>21060.9</v>
      </c>
    </row>
    <row r="30" spans="4:6">
      <c r="D30" s="1" t="s">
        <v>287</v>
      </c>
      <c r="E30" s="168"/>
      <c r="F30" s="161">
        <v>5759.13</v>
      </c>
    </row>
    <row r="31" spans="4:6">
      <c r="E31" s="168"/>
      <c r="F31" s="161"/>
    </row>
    <row r="32" spans="4:6">
      <c r="E32" s="168"/>
      <c r="F32" s="161"/>
    </row>
    <row r="33" spans="2:6">
      <c r="D33" s="1" t="s">
        <v>3</v>
      </c>
      <c r="E33" s="168"/>
      <c r="F33" s="161">
        <f>SUM(F25:F30)</f>
        <v>124982.33000000002</v>
      </c>
    </row>
    <row r="34" spans="2:6">
      <c r="E34" s="168"/>
      <c r="F34" s="161"/>
    </row>
    <row r="35" spans="2:6" ht="13.5" thickBot="1">
      <c r="F35" s="169">
        <f>SUM(F21+F33)</f>
        <v>828755.77</v>
      </c>
    </row>
    <row r="36" spans="2:6" ht="13.5" thickTop="1">
      <c r="F36" s="170"/>
    </row>
    <row r="37" spans="2:6">
      <c r="D37" s="1" t="s">
        <v>159</v>
      </c>
      <c r="F37" s="170"/>
    </row>
    <row r="38" spans="2:6">
      <c r="D38" s="1" t="s">
        <v>288</v>
      </c>
      <c r="F38" s="170"/>
    </row>
    <row r="39" spans="2:6">
      <c r="F39" s="170"/>
    </row>
    <row r="40" spans="2:6">
      <c r="B40" s="162" t="s">
        <v>160</v>
      </c>
    </row>
    <row r="41" spans="2:6">
      <c r="B41" s="162"/>
    </row>
    <row r="42" spans="2:6">
      <c r="B42" s="162"/>
      <c r="C42" s="172" t="s">
        <v>161</v>
      </c>
    </row>
    <row r="43" spans="2:6">
      <c r="C43" s="1" t="s">
        <v>162</v>
      </c>
    </row>
    <row r="44" spans="2:6">
      <c r="C44" s="1" t="s">
        <v>163</v>
      </c>
    </row>
    <row r="45" spans="2:6">
      <c r="C45" s="1" t="s">
        <v>164</v>
      </c>
    </row>
    <row r="46" spans="2:6">
      <c r="C46" s="1" t="s">
        <v>165</v>
      </c>
    </row>
    <row r="47" spans="2:6">
      <c r="C47" s="1" t="s">
        <v>166</v>
      </c>
    </row>
    <row r="51" spans="8:8">
      <c r="H51" s="173"/>
    </row>
  </sheetData>
  <phoneticPr fontId="7" type="noConversion"/>
  <pageMargins left="0.74803149606299213" right="0.74803149606299213" top="0.59055118110236227" bottom="0.59055118110236227" header="0.51181102362204722" footer="0.51181102362204722"/>
  <pageSetup paperSize="9" firstPageNumber="13" orientation="portrait" useFirstPageNumber="1" verticalDpi="300" r:id="rId1"/>
  <headerFooter alignWithMargins="0">
    <oddFooter>&amp;R&amp;P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topLeftCell="B1" workbookViewId="0"/>
  </sheetViews>
  <sheetFormatPr defaultRowHeight="12.75"/>
  <sheetData/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N43"/>
  <sheetViews>
    <sheetView zoomScale="85" zoomScaleNormal="85" workbookViewId="0">
      <selection activeCell="H54" sqref="H54"/>
    </sheetView>
  </sheetViews>
  <sheetFormatPr defaultRowHeight="12.75"/>
  <cols>
    <col min="8" max="8" width="9.140625" style="118"/>
  </cols>
  <sheetData>
    <row r="3" spans="1:14" s="153" customFormat="1" ht="20.25">
      <c r="A3" s="155"/>
      <c r="B3" s="458" t="s">
        <v>138</v>
      </c>
      <c r="C3" s="459"/>
      <c r="D3" s="459"/>
      <c r="E3" s="459"/>
      <c r="F3" s="459"/>
      <c r="G3" s="459"/>
      <c r="H3" s="459"/>
      <c r="I3" s="154"/>
      <c r="J3" s="154"/>
      <c r="K3" s="154"/>
      <c r="L3" s="154"/>
      <c r="M3" s="154"/>
      <c r="N3" s="154"/>
    </row>
    <row r="5" spans="1:14" ht="15.75">
      <c r="B5" s="461" t="s">
        <v>290</v>
      </c>
      <c r="C5" s="462"/>
      <c r="D5" s="462"/>
      <c r="E5" s="462"/>
      <c r="F5" s="462"/>
      <c r="G5" s="462"/>
      <c r="H5" s="462"/>
    </row>
    <row r="7" spans="1:14" ht="23.25">
      <c r="B7" s="460" t="s">
        <v>137</v>
      </c>
      <c r="C7" s="459"/>
      <c r="D7" s="459"/>
      <c r="E7" s="459"/>
      <c r="F7" s="459"/>
      <c r="G7" s="459"/>
      <c r="H7" s="459"/>
      <c r="I7" s="106"/>
      <c r="J7" s="106"/>
      <c r="K7" s="106"/>
      <c r="L7" s="106"/>
      <c r="M7" s="106"/>
      <c r="N7" s="106"/>
    </row>
    <row r="9" spans="1:14">
      <c r="H9" s="118" t="s">
        <v>139</v>
      </c>
    </row>
    <row r="11" spans="1:14" ht="15.75">
      <c r="B11" s="80"/>
      <c r="C11" s="80"/>
      <c r="D11" s="80"/>
      <c r="E11" s="80"/>
    </row>
    <row r="12" spans="1:14" ht="15.75">
      <c r="B12" s="80"/>
      <c r="C12" s="80" t="s">
        <v>140</v>
      </c>
      <c r="D12" s="80"/>
      <c r="E12" s="80"/>
      <c r="H12" s="118" t="s">
        <v>186</v>
      </c>
    </row>
    <row r="13" spans="1:14" ht="15.75">
      <c r="B13" s="80"/>
      <c r="C13" s="80"/>
      <c r="D13" s="80"/>
      <c r="E13" s="80"/>
      <c r="H13" s="118" t="s">
        <v>187</v>
      </c>
    </row>
    <row r="14" spans="1:14" ht="15.75">
      <c r="B14" s="80"/>
      <c r="C14" s="80"/>
      <c r="D14" s="80"/>
      <c r="E14" s="80"/>
    </row>
    <row r="15" spans="1:14" ht="15.75">
      <c r="B15" s="80"/>
      <c r="C15" s="80" t="s">
        <v>141</v>
      </c>
      <c r="D15" s="80"/>
      <c r="E15" s="80"/>
      <c r="H15" s="118" t="s">
        <v>186</v>
      </c>
    </row>
    <row r="16" spans="1:14" ht="15.75">
      <c r="B16" s="80"/>
      <c r="C16" s="80"/>
      <c r="D16" s="80"/>
      <c r="E16" s="80"/>
      <c r="H16" s="118" t="s">
        <v>187</v>
      </c>
    </row>
    <row r="17" spans="2:8" ht="15.75">
      <c r="B17" s="80"/>
      <c r="C17" s="80"/>
      <c r="D17" s="80"/>
      <c r="E17" s="80"/>
    </row>
    <row r="18" spans="2:8" ht="15.75">
      <c r="B18" s="80"/>
      <c r="C18" s="80" t="s">
        <v>142</v>
      </c>
      <c r="D18" s="80"/>
      <c r="E18" s="80"/>
      <c r="H18" s="118">
        <v>3</v>
      </c>
    </row>
    <row r="19" spans="2:8" ht="15.75">
      <c r="B19" s="80"/>
      <c r="C19" s="80"/>
      <c r="D19" s="80"/>
      <c r="E19" s="80"/>
    </row>
    <row r="20" spans="2:8" ht="15.75">
      <c r="B20" s="80"/>
      <c r="C20" s="80"/>
      <c r="D20" s="80"/>
      <c r="E20" s="80"/>
    </row>
    <row r="21" spans="2:8" ht="15.75">
      <c r="B21" s="80"/>
      <c r="C21" s="80" t="s">
        <v>143</v>
      </c>
      <c r="D21" s="80"/>
      <c r="E21" s="80"/>
      <c r="H21" s="118">
        <v>4</v>
      </c>
    </row>
    <row r="22" spans="2:8" ht="15.75">
      <c r="B22" s="80"/>
      <c r="C22" s="330"/>
      <c r="D22" s="80"/>
      <c r="E22" s="80"/>
    </row>
    <row r="23" spans="2:8" ht="15.75">
      <c r="B23" s="80"/>
      <c r="C23" s="80"/>
      <c r="D23" s="80"/>
      <c r="E23" s="80"/>
    </row>
    <row r="24" spans="2:8" ht="15.75">
      <c r="B24" s="80"/>
      <c r="C24" s="80" t="s">
        <v>144</v>
      </c>
      <c r="D24" s="80"/>
      <c r="E24" s="80"/>
      <c r="H24" s="118">
        <v>5</v>
      </c>
    </row>
    <row r="25" spans="2:8" ht="15.75">
      <c r="B25" s="80"/>
      <c r="C25" s="80"/>
      <c r="D25" s="80"/>
      <c r="E25" s="80"/>
    </row>
    <row r="26" spans="2:8" ht="15.75">
      <c r="B26" s="80"/>
      <c r="C26" s="80"/>
      <c r="D26" s="80"/>
      <c r="E26" s="80"/>
    </row>
    <row r="27" spans="2:8" ht="15.75">
      <c r="B27" s="80"/>
      <c r="C27" s="80" t="s">
        <v>145</v>
      </c>
      <c r="D27" s="80"/>
      <c r="E27" s="80"/>
      <c r="H27" s="118">
        <v>6</v>
      </c>
    </row>
    <row r="28" spans="2:8" ht="15.75">
      <c r="B28" s="80"/>
      <c r="C28" s="80"/>
      <c r="D28" s="80"/>
      <c r="E28" s="80"/>
    </row>
    <row r="29" spans="2:8" ht="15.75">
      <c r="B29" s="80"/>
      <c r="C29" s="80"/>
      <c r="D29" s="80"/>
      <c r="E29" s="80"/>
    </row>
    <row r="30" spans="2:8" ht="15.75">
      <c r="B30" s="80"/>
      <c r="C30" s="80" t="s">
        <v>104</v>
      </c>
      <c r="D30" s="80"/>
      <c r="E30" s="80"/>
      <c r="H30" s="118">
        <v>7</v>
      </c>
    </row>
    <row r="31" spans="2:8" ht="15.75">
      <c r="B31" s="80"/>
      <c r="C31" s="80"/>
      <c r="D31" s="80"/>
      <c r="E31" s="80"/>
    </row>
    <row r="32" spans="2:8" ht="15.75">
      <c r="B32" s="80"/>
      <c r="C32" s="80"/>
      <c r="D32" s="80"/>
      <c r="E32" s="80"/>
    </row>
    <row r="33" spans="2:8" ht="15.75">
      <c r="B33" s="80"/>
      <c r="C33" s="80" t="s">
        <v>146</v>
      </c>
      <c r="D33" s="80"/>
      <c r="E33" s="80"/>
      <c r="H33" s="118">
        <v>8</v>
      </c>
    </row>
    <row r="34" spans="2:8" ht="15.75">
      <c r="B34" s="80"/>
      <c r="C34" s="80"/>
      <c r="D34" s="80"/>
      <c r="E34" s="80"/>
    </row>
    <row r="35" spans="2:8" ht="15.75">
      <c r="B35" s="80"/>
      <c r="C35" s="80"/>
      <c r="D35" s="80"/>
      <c r="E35" s="80"/>
    </row>
    <row r="36" spans="2:8" ht="15.75">
      <c r="B36" s="80"/>
      <c r="C36" s="80" t="s">
        <v>147</v>
      </c>
      <c r="D36" s="80"/>
      <c r="E36" s="80"/>
      <c r="H36" s="118">
        <v>9</v>
      </c>
    </row>
    <row r="37" spans="2:8" ht="15.75">
      <c r="B37" s="80"/>
      <c r="C37" s="80"/>
      <c r="D37" s="80"/>
      <c r="E37" s="80"/>
    </row>
    <row r="38" spans="2:8" ht="15.75">
      <c r="B38" s="80"/>
      <c r="C38" s="80"/>
      <c r="D38" s="80"/>
      <c r="E38" s="80"/>
    </row>
    <row r="39" spans="2:8" ht="15.75">
      <c r="B39" s="80"/>
      <c r="C39" s="80" t="s">
        <v>188</v>
      </c>
      <c r="D39" s="80"/>
      <c r="E39" s="80"/>
      <c r="H39" s="118">
        <v>10</v>
      </c>
    </row>
    <row r="40" spans="2:8" ht="15.75">
      <c r="B40" s="80"/>
      <c r="C40" s="80"/>
      <c r="D40" s="80"/>
      <c r="E40" s="80"/>
    </row>
    <row r="41" spans="2:8" ht="15.75">
      <c r="B41" s="80"/>
      <c r="C41" s="80"/>
      <c r="D41" s="80"/>
      <c r="E41" s="80"/>
    </row>
    <row r="42" spans="2:8" ht="15.75">
      <c r="B42" s="80"/>
      <c r="C42" s="80" t="s">
        <v>148</v>
      </c>
      <c r="D42" s="80"/>
      <c r="E42" s="80"/>
      <c r="H42" s="331" t="s">
        <v>291</v>
      </c>
    </row>
    <row r="43" spans="2:8" ht="15.75">
      <c r="B43" s="80"/>
      <c r="C43" s="80"/>
      <c r="D43" s="80"/>
      <c r="E43" s="80"/>
    </row>
  </sheetData>
  <mergeCells count="3">
    <mergeCell ref="B3:H3"/>
    <mergeCell ref="B7:H7"/>
    <mergeCell ref="B5:H5"/>
  </mergeCells>
  <phoneticPr fontId="7" type="noConversion"/>
  <pageMargins left="0.74803149606299213" right="0.74803149606299213" top="0.78740157480314965" bottom="0.78740157480314965" header="0.51181102362204722" footer="0.51181102362204722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L424"/>
  <sheetViews>
    <sheetView zoomScaleSheetLayoutView="75" workbookViewId="0">
      <pane xSplit="6" ySplit="4" topLeftCell="G236" activePane="bottomRight" state="frozen"/>
      <selection pane="topRight" activeCell="G1" sqref="G1"/>
      <selection pane="bottomLeft" activeCell="A5" sqref="A5"/>
      <selection pane="bottomRight" activeCell="F245" sqref="F245"/>
    </sheetView>
  </sheetViews>
  <sheetFormatPr defaultRowHeight="12.75"/>
  <cols>
    <col min="1" max="1" width="3.28515625" style="204" customWidth="1"/>
    <col min="2" max="2" width="11.28515625" style="202" customWidth="1"/>
    <col min="3" max="3" width="11.7109375" style="203" customWidth="1"/>
    <col min="4" max="4" width="25" style="203" customWidth="1"/>
    <col min="5" max="5" width="28" style="204" customWidth="1"/>
    <col min="6" max="7" width="10.28515625" style="205" customWidth="1"/>
    <col min="8" max="8" width="9.85546875" style="205" bestFit="1" customWidth="1"/>
    <col min="9" max="9" width="9.85546875" style="205" customWidth="1"/>
    <col min="10" max="10" width="9.42578125" style="205" customWidth="1"/>
    <col min="11" max="11" width="8.5703125" style="205" customWidth="1"/>
    <col min="12" max="12" width="7.5703125" style="205" customWidth="1"/>
    <col min="13" max="13" width="7.140625" style="205" customWidth="1"/>
    <col min="14" max="14" width="6.5703125" style="205" customWidth="1"/>
    <col min="15" max="15" width="7.85546875" style="205" customWidth="1"/>
    <col min="16" max="16" width="8.7109375" style="205" customWidth="1"/>
    <col min="17" max="17" width="6.28515625" style="205" customWidth="1"/>
    <col min="18" max="18" width="7.7109375" style="205" customWidth="1"/>
    <col min="19" max="19" width="6.140625" style="205" customWidth="1"/>
    <col min="20" max="20" width="8.140625" style="205" customWidth="1"/>
    <col min="21" max="21" width="7.7109375" style="206" customWidth="1"/>
    <col min="22" max="22" width="8.140625" style="205" customWidth="1"/>
    <col min="23" max="23" width="8.28515625" style="205" customWidth="1"/>
    <col min="24" max="24" width="7.5703125" style="205" customWidth="1"/>
    <col min="25" max="25" width="7.85546875" style="205" customWidth="1"/>
    <col min="26" max="26" width="8.5703125" style="205" customWidth="1"/>
    <col min="27" max="27" width="7.85546875" style="205" customWidth="1"/>
    <col min="28" max="28" width="9" style="205" customWidth="1"/>
    <col min="29" max="29" width="7.140625" style="205" customWidth="1"/>
    <col min="30" max="31" width="7.7109375" style="205" customWidth="1"/>
    <col min="32" max="33" width="6.5703125" style="205" customWidth="1"/>
    <col min="34" max="34" width="7.7109375" style="205" customWidth="1"/>
    <col min="35" max="35" width="8.85546875" style="205" customWidth="1"/>
    <col min="36" max="36" width="7.7109375" style="205" customWidth="1"/>
    <col min="37" max="37" width="8.7109375" style="205" customWidth="1"/>
    <col min="38" max="38" width="8.85546875" style="205" customWidth="1"/>
    <col min="39" max="39" width="10.7109375" style="205" customWidth="1"/>
    <col min="40" max="40" width="9.5703125" style="205" customWidth="1"/>
    <col min="41" max="41" width="9.140625" style="205"/>
    <col min="42" max="42" width="6.42578125" style="205" customWidth="1"/>
    <col min="43" max="43" width="9.5703125" style="205" customWidth="1"/>
    <col min="44" max="45" width="9.140625" style="205"/>
    <col min="46" max="46" width="8.85546875" style="205" customWidth="1"/>
    <col min="47" max="47" width="10.7109375" style="205" customWidth="1"/>
    <col min="48" max="48" width="11" style="207" bestFit="1" customWidth="1"/>
    <col min="49" max="49" width="9.140625" style="208"/>
    <col min="50" max="57" width="9.140625" style="203"/>
    <col min="58" max="16384" width="9.140625" style="208"/>
  </cols>
  <sheetData>
    <row r="1" spans="1:64" ht="13.5" thickBot="1">
      <c r="A1" s="201" t="s">
        <v>293</v>
      </c>
    </row>
    <row r="2" spans="1:64" ht="13.5" thickBot="1">
      <c r="H2" s="342"/>
      <c r="I2" s="343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467"/>
      <c r="AA2" s="468"/>
      <c r="AB2" s="468"/>
      <c r="AC2" s="468"/>
      <c r="AD2" s="468"/>
      <c r="AE2" s="468"/>
      <c r="AF2" s="468"/>
      <c r="AG2" s="468"/>
      <c r="AH2" s="468"/>
      <c r="AI2" s="469"/>
      <c r="AJ2" s="469"/>
      <c r="AK2" s="469"/>
      <c r="AL2" s="469"/>
      <c r="AM2" s="469"/>
      <c r="AN2" s="469"/>
      <c r="AO2" s="469"/>
    </row>
    <row r="3" spans="1:64" ht="13.5" thickBot="1">
      <c r="H3" s="337" t="s">
        <v>36</v>
      </c>
      <c r="I3" s="337"/>
      <c r="J3" s="463" t="s">
        <v>215</v>
      </c>
      <c r="K3" s="464"/>
      <c r="L3" s="464"/>
      <c r="M3" s="464"/>
      <c r="N3" s="464"/>
      <c r="O3" s="464"/>
      <c r="P3" s="464"/>
      <c r="Q3" s="464"/>
      <c r="R3" s="464"/>
      <c r="S3" s="465" t="s">
        <v>204</v>
      </c>
      <c r="T3" s="464"/>
      <c r="U3" s="464"/>
      <c r="V3" s="464"/>
      <c r="W3" s="336"/>
      <c r="X3" s="467" t="s">
        <v>222</v>
      </c>
      <c r="Y3" s="468"/>
      <c r="Z3" s="463" t="s">
        <v>205</v>
      </c>
      <c r="AA3" s="466"/>
      <c r="AB3" s="466"/>
      <c r="AC3" s="466"/>
      <c r="AD3" s="466"/>
      <c r="AE3" s="466"/>
      <c r="AF3" s="466"/>
      <c r="AG3" s="300"/>
      <c r="AH3" s="225"/>
      <c r="AI3" s="340" t="s">
        <v>15</v>
      </c>
      <c r="AJ3" s="300"/>
      <c r="AK3" s="341"/>
      <c r="AL3" s="341"/>
      <c r="AM3" s="339"/>
      <c r="AN3" s="339"/>
      <c r="AO3" s="339"/>
      <c r="AP3" s="463" t="s">
        <v>39</v>
      </c>
      <c r="AQ3" s="466"/>
      <c r="AR3" s="466"/>
      <c r="AS3" s="352"/>
      <c r="AV3" s="205"/>
      <c r="AW3" s="205"/>
      <c r="AX3" s="205"/>
      <c r="AY3" s="205"/>
      <c r="AZ3" s="205"/>
      <c r="BA3" s="205"/>
      <c r="BB3" s="205"/>
      <c r="BC3" s="207"/>
      <c r="BD3" s="208"/>
      <c r="BF3" s="203"/>
      <c r="BG3" s="203"/>
      <c r="BH3" s="203"/>
      <c r="BI3" s="203"/>
      <c r="BJ3" s="203"/>
      <c r="BK3" s="203"/>
      <c r="BL3" s="203"/>
    </row>
    <row r="4" spans="1:64" s="216" customFormat="1" ht="59.25" customHeight="1" thickBot="1">
      <c r="A4" s="210"/>
      <c r="B4" s="209" t="s">
        <v>0</v>
      </c>
      <c r="C4" s="211" t="s">
        <v>1</v>
      </c>
      <c r="D4" s="211" t="s">
        <v>2</v>
      </c>
      <c r="E4" s="210" t="s">
        <v>11</v>
      </c>
      <c r="F4" s="212" t="s">
        <v>3</v>
      </c>
      <c r="G4" s="212"/>
      <c r="H4" s="217" t="s">
        <v>296</v>
      </c>
      <c r="I4" s="217" t="s">
        <v>295</v>
      </c>
      <c r="J4" s="220" t="s">
        <v>194</v>
      </c>
      <c r="K4" s="218" t="s">
        <v>195</v>
      </c>
      <c r="L4" s="218" t="s">
        <v>196</v>
      </c>
      <c r="M4" s="221" t="s">
        <v>267</v>
      </c>
      <c r="N4" s="221" t="s">
        <v>198</v>
      </c>
      <c r="O4" s="338" t="s">
        <v>193</v>
      </c>
      <c r="P4" s="218" t="s">
        <v>192</v>
      </c>
      <c r="Q4" s="218" t="s">
        <v>203</v>
      </c>
      <c r="R4" s="219" t="s">
        <v>34</v>
      </c>
      <c r="S4" s="218" t="s">
        <v>35</v>
      </c>
      <c r="T4" s="218" t="s">
        <v>197</v>
      </c>
      <c r="U4" s="218" t="s">
        <v>221</v>
      </c>
      <c r="V4" s="218" t="s">
        <v>200</v>
      </c>
      <c r="W4" s="222" t="s">
        <v>201</v>
      </c>
      <c r="X4" s="224" t="s">
        <v>202</v>
      </c>
      <c r="Y4" s="223" t="s">
        <v>199</v>
      </c>
      <c r="Z4" s="217" t="s">
        <v>134</v>
      </c>
      <c r="AA4" s="218" t="s">
        <v>213</v>
      </c>
      <c r="AB4" s="218" t="s">
        <v>206</v>
      </c>
      <c r="AC4" s="218" t="s">
        <v>207</v>
      </c>
      <c r="AD4" s="218" t="s">
        <v>208</v>
      </c>
      <c r="AE4" s="218" t="s">
        <v>239</v>
      </c>
      <c r="AF4" s="218" t="s">
        <v>209</v>
      </c>
      <c r="AG4" s="218" t="s">
        <v>269</v>
      </c>
      <c r="AH4" s="219" t="s">
        <v>212</v>
      </c>
      <c r="AI4" s="217" t="s">
        <v>38</v>
      </c>
      <c r="AJ4" s="218" t="s">
        <v>270</v>
      </c>
      <c r="AK4" s="218" t="s">
        <v>210</v>
      </c>
      <c r="AL4" s="218" t="s">
        <v>211</v>
      </c>
      <c r="AM4" s="218" t="s">
        <v>294</v>
      </c>
      <c r="AN4" s="218" t="s">
        <v>378</v>
      </c>
      <c r="AO4" s="218" t="s">
        <v>417</v>
      </c>
      <c r="AP4" s="217" t="s">
        <v>40</v>
      </c>
      <c r="AQ4" s="218" t="s">
        <v>41</v>
      </c>
      <c r="AR4" s="218" t="s">
        <v>382</v>
      </c>
      <c r="AS4" s="218" t="s">
        <v>292</v>
      </c>
      <c r="AT4" s="223" t="s">
        <v>5</v>
      </c>
      <c r="AU4" s="223" t="s">
        <v>214</v>
      </c>
      <c r="AV4" s="213"/>
      <c r="AW4" s="213"/>
      <c r="AX4" s="213"/>
      <c r="AY4" s="213"/>
      <c r="AZ4" s="213"/>
      <c r="BA4" s="213"/>
      <c r="BB4" s="213"/>
      <c r="BC4" s="215"/>
      <c r="BE4" s="214"/>
      <c r="BF4" s="214"/>
      <c r="BG4" s="214"/>
      <c r="BH4" s="214"/>
      <c r="BI4" s="214"/>
      <c r="BJ4" s="214"/>
      <c r="BK4" s="214"/>
      <c r="BL4" s="214"/>
    </row>
    <row r="5" spans="1:64" s="294" customFormat="1">
      <c r="A5" s="290"/>
      <c r="B5" s="202"/>
      <c r="C5" s="291"/>
      <c r="D5" s="291"/>
      <c r="E5" s="290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3"/>
      <c r="V5" s="292"/>
      <c r="W5" s="292"/>
      <c r="X5" s="292"/>
      <c r="Y5" s="292"/>
      <c r="Z5" s="292"/>
      <c r="AA5" s="292"/>
      <c r="AB5" s="292"/>
      <c r="AC5" s="292"/>
      <c r="AD5" s="292"/>
      <c r="AE5" s="292"/>
      <c r="AF5" s="292"/>
      <c r="AG5" s="292"/>
      <c r="AH5" s="292"/>
      <c r="AI5" s="292"/>
      <c r="AJ5" s="292"/>
      <c r="AK5" s="292"/>
      <c r="AL5" s="292"/>
      <c r="AM5" s="292"/>
      <c r="AN5" s="292"/>
      <c r="AO5" s="292"/>
      <c r="AP5" s="292"/>
      <c r="AQ5" s="292"/>
      <c r="AR5" s="292"/>
      <c r="AS5" s="292"/>
      <c r="AT5" s="292"/>
      <c r="AU5" s="301"/>
      <c r="AV5" s="295"/>
      <c r="AX5" s="291"/>
      <c r="AY5" s="291"/>
      <c r="AZ5" s="291"/>
      <c r="BA5" s="291"/>
      <c r="BB5" s="291"/>
      <c r="BC5" s="291"/>
      <c r="BD5" s="291"/>
      <c r="BE5" s="291"/>
    </row>
    <row r="6" spans="1:64">
      <c r="B6" s="202" t="s">
        <v>319</v>
      </c>
      <c r="C6" s="302" t="s">
        <v>316</v>
      </c>
      <c r="D6" s="203" t="s">
        <v>317</v>
      </c>
      <c r="E6" s="204" t="s">
        <v>318</v>
      </c>
      <c r="F6" s="411">
        <v>53.34</v>
      </c>
      <c r="G6" s="205">
        <f t="shared" ref="G6:G69" si="0">SUM(H6:AT6)</f>
        <v>53.34</v>
      </c>
      <c r="AA6" s="205">
        <v>53.34</v>
      </c>
      <c r="AT6" s="205">
        <v>0</v>
      </c>
      <c r="AU6" s="301">
        <f t="shared" ref="AU6:AU36" si="1">SUM(H6:AT6)-F6</f>
        <v>0</v>
      </c>
    </row>
    <row r="7" spans="1:64">
      <c r="B7" s="202" t="s">
        <v>300</v>
      </c>
      <c r="C7" s="302">
        <v>1360</v>
      </c>
      <c r="D7" s="203" t="s">
        <v>320</v>
      </c>
      <c r="E7" s="204" t="s">
        <v>321</v>
      </c>
      <c r="F7" s="411">
        <v>592.96</v>
      </c>
      <c r="G7" s="205">
        <f t="shared" si="0"/>
        <v>592.96</v>
      </c>
      <c r="U7" s="206">
        <v>592.96</v>
      </c>
      <c r="AT7" s="205">
        <v>0</v>
      </c>
      <c r="AU7" s="301">
        <f t="shared" si="1"/>
        <v>0</v>
      </c>
    </row>
    <row r="8" spans="1:64">
      <c r="B8" s="202" t="s">
        <v>300</v>
      </c>
      <c r="C8" s="302">
        <v>1361</v>
      </c>
      <c r="D8" s="203" t="s">
        <v>322</v>
      </c>
      <c r="E8" s="204" t="s">
        <v>321</v>
      </c>
      <c r="F8" s="411">
        <v>30</v>
      </c>
      <c r="G8" s="205">
        <f t="shared" si="0"/>
        <v>30</v>
      </c>
      <c r="U8" s="206">
        <v>30</v>
      </c>
      <c r="AT8" s="205">
        <v>0</v>
      </c>
      <c r="AU8" s="301">
        <f t="shared" si="1"/>
        <v>0</v>
      </c>
    </row>
    <row r="9" spans="1:64">
      <c r="B9" s="202" t="s">
        <v>300</v>
      </c>
      <c r="C9" s="302" t="s">
        <v>316</v>
      </c>
      <c r="D9" s="203" t="s">
        <v>323</v>
      </c>
      <c r="E9" s="204" t="s">
        <v>324</v>
      </c>
      <c r="F9" s="411">
        <v>150.32</v>
      </c>
      <c r="G9" s="205">
        <f t="shared" si="0"/>
        <v>150.32</v>
      </c>
      <c r="AH9" s="205">
        <v>143.16</v>
      </c>
      <c r="AT9" s="205">
        <v>7.16</v>
      </c>
      <c r="AU9" s="301">
        <f t="shared" si="1"/>
        <v>0</v>
      </c>
    </row>
    <row r="10" spans="1:64">
      <c r="B10" s="202" t="s">
        <v>300</v>
      </c>
      <c r="C10" s="302">
        <v>1362</v>
      </c>
      <c r="D10" s="203" t="s">
        <v>326</v>
      </c>
      <c r="E10" s="204" t="s">
        <v>325</v>
      </c>
      <c r="F10" s="411">
        <v>112</v>
      </c>
      <c r="G10" s="205">
        <f t="shared" si="0"/>
        <v>112</v>
      </c>
      <c r="AS10" s="205">
        <v>93.33</v>
      </c>
      <c r="AT10" s="205">
        <v>18.670000000000002</v>
      </c>
      <c r="AU10" s="301">
        <f t="shared" si="1"/>
        <v>0</v>
      </c>
    </row>
    <row r="11" spans="1:64">
      <c r="B11" s="202" t="s">
        <v>300</v>
      </c>
      <c r="C11" s="302">
        <v>1363</v>
      </c>
      <c r="D11" s="203" t="s">
        <v>327</v>
      </c>
      <c r="E11" s="204" t="s">
        <v>328</v>
      </c>
      <c r="F11" s="411">
        <v>16.920000000000002</v>
      </c>
      <c r="G11" s="205">
        <f t="shared" si="0"/>
        <v>16.920000000000002</v>
      </c>
      <c r="AO11" s="205">
        <v>16.920000000000002</v>
      </c>
      <c r="AT11" s="205">
        <v>0</v>
      </c>
      <c r="AU11" s="301">
        <f t="shared" si="1"/>
        <v>0</v>
      </c>
    </row>
    <row r="12" spans="1:64">
      <c r="B12" s="202" t="s">
        <v>300</v>
      </c>
      <c r="C12" s="302" t="s">
        <v>316</v>
      </c>
      <c r="D12" s="203" t="s">
        <v>330</v>
      </c>
      <c r="E12" s="204" t="s">
        <v>329</v>
      </c>
      <c r="F12" s="411">
        <v>21.27</v>
      </c>
      <c r="G12" s="205">
        <f t="shared" si="0"/>
        <v>21.27</v>
      </c>
      <c r="P12" s="205">
        <v>17.73</v>
      </c>
      <c r="AT12" s="205">
        <v>3.54</v>
      </c>
      <c r="AU12" s="301">
        <f t="shared" si="1"/>
        <v>0</v>
      </c>
    </row>
    <row r="13" spans="1:64">
      <c r="B13" s="202" t="s">
        <v>300</v>
      </c>
      <c r="C13" s="302" t="s">
        <v>316</v>
      </c>
      <c r="D13" s="203" t="s">
        <v>323</v>
      </c>
      <c r="E13" s="204" t="s">
        <v>332</v>
      </c>
      <c r="F13" s="411">
        <v>233.89</v>
      </c>
      <c r="G13" s="205">
        <f t="shared" si="0"/>
        <v>233.89</v>
      </c>
      <c r="AA13" s="205">
        <v>222.75</v>
      </c>
      <c r="AT13" s="205">
        <v>11.14</v>
      </c>
      <c r="AU13" s="301">
        <f t="shared" si="1"/>
        <v>0</v>
      </c>
    </row>
    <row r="14" spans="1:64">
      <c r="B14" s="202" t="s">
        <v>300</v>
      </c>
      <c r="C14" s="302">
        <v>1364</v>
      </c>
      <c r="D14" s="203" t="s">
        <v>333</v>
      </c>
      <c r="E14" s="204" t="s">
        <v>331</v>
      </c>
      <c r="F14" s="411">
        <v>50.56</v>
      </c>
      <c r="G14" s="205">
        <f t="shared" si="0"/>
        <v>50.56</v>
      </c>
      <c r="M14" s="205">
        <v>42.13</v>
      </c>
      <c r="AT14" s="205">
        <v>8.43</v>
      </c>
      <c r="AU14" s="301">
        <f t="shared" si="1"/>
        <v>0</v>
      </c>
    </row>
    <row r="15" spans="1:64">
      <c r="B15" s="202" t="s">
        <v>300</v>
      </c>
      <c r="C15" s="302">
        <v>1365</v>
      </c>
      <c r="D15" s="203" t="s">
        <v>334</v>
      </c>
      <c r="E15" s="204" t="s">
        <v>335</v>
      </c>
      <c r="F15" s="411">
        <v>1016.4</v>
      </c>
      <c r="G15" s="205">
        <f t="shared" si="0"/>
        <v>1016.4</v>
      </c>
      <c r="H15" s="205">
        <v>1016.4</v>
      </c>
      <c r="AT15" s="205">
        <v>0</v>
      </c>
      <c r="AU15" s="301">
        <f t="shared" si="1"/>
        <v>0</v>
      </c>
    </row>
    <row r="16" spans="1:64">
      <c r="B16" s="202" t="s">
        <v>300</v>
      </c>
      <c r="C16" s="302">
        <v>1366</v>
      </c>
      <c r="D16" s="203" t="s">
        <v>301</v>
      </c>
      <c r="E16" s="204" t="s">
        <v>336</v>
      </c>
      <c r="F16" s="411">
        <v>368.5</v>
      </c>
      <c r="G16" s="205">
        <f t="shared" si="0"/>
        <v>368.5</v>
      </c>
      <c r="I16" s="205">
        <v>368.5</v>
      </c>
      <c r="AT16" s="205">
        <v>0</v>
      </c>
      <c r="AU16" s="301">
        <f t="shared" si="1"/>
        <v>0</v>
      </c>
    </row>
    <row r="17" spans="1:57">
      <c r="B17" s="202" t="s">
        <v>300</v>
      </c>
      <c r="C17" s="302" t="s">
        <v>316</v>
      </c>
      <c r="D17" s="203" t="s">
        <v>330</v>
      </c>
      <c r="E17" s="204" t="s">
        <v>329</v>
      </c>
      <c r="F17" s="411">
        <v>25.15</v>
      </c>
      <c r="G17" s="205">
        <f t="shared" si="0"/>
        <v>25.150000000000002</v>
      </c>
      <c r="P17" s="205">
        <v>20.96</v>
      </c>
      <c r="AB17" s="243"/>
      <c r="AT17" s="205">
        <v>4.1900000000000004</v>
      </c>
      <c r="AU17" s="301">
        <f t="shared" si="1"/>
        <v>0</v>
      </c>
    </row>
    <row r="18" spans="1:57">
      <c r="B18" s="202" t="s">
        <v>300</v>
      </c>
      <c r="C18" s="302">
        <v>1367</v>
      </c>
      <c r="D18" s="203" t="s">
        <v>334</v>
      </c>
      <c r="E18" s="204" t="s">
        <v>337</v>
      </c>
      <c r="F18" s="411">
        <v>111</v>
      </c>
      <c r="G18" s="205">
        <f t="shared" si="0"/>
        <v>111</v>
      </c>
      <c r="U18" s="206">
        <v>90</v>
      </c>
      <c r="AS18" s="205">
        <v>21</v>
      </c>
      <c r="AT18" s="205">
        <v>0</v>
      </c>
      <c r="AU18" s="301">
        <f t="shared" si="1"/>
        <v>0</v>
      </c>
    </row>
    <row r="19" spans="1:57">
      <c r="B19" s="202" t="s">
        <v>300</v>
      </c>
      <c r="C19" s="302">
        <v>1368</v>
      </c>
      <c r="D19" s="203" t="s">
        <v>338</v>
      </c>
      <c r="E19" s="204" t="s">
        <v>339</v>
      </c>
      <c r="F19" s="411">
        <v>775</v>
      </c>
      <c r="G19" s="205">
        <f t="shared" si="0"/>
        <v>775</v>
      </c>
      <c r="AO19" s="205">
        <v>775</v>
      </c>
      <c r="AT19" s="205">
        <v>0</v>
      </c>
      <c r="AU19" s="301">
        <f t="shared" si="1"/>
        <v>0</v>
      </c>
    </row>
    <row r="20" spans="1:57">
      <c r="B20" s="202" t="s">
        <v>300</v>
      </c>
      <c r="C20" s="302">
        <v>1369</v>
      </c>
      <c r="D20" s="203" t="s">
        <v>334</v>
      </c>
      <c r="E20" s="204" t="s">
        <v>340</v>
      </c>
      <c r="F20" s="411">
        <v>1155</v>
      </c>
      <c r="G20" s="205">
        <f t="shared" si="0"/>
        <v>1155</v>
      </c>
      <c r="K20" s="205">
        <v>810</v>
      </c>
      <c r="L20" s="205">
        <v>345</v>
      </c>
      <c r="AT20" s="205">
        <v>0</v>
      </c>
      <c r="AU20" s="301">
        <f t="shared" si="1"/>
        <v>0</v>
      </c>
    </row>
    <row r="21" spans="1:57">
      <c r="B21" s="202" t="s">
        <v>300</v>
      </c>
      <c r="C21" s="302" t="s">
        <v>316</v>
      </c>
      <c r="D21" s="203" t="s">
        <v>338</v>
      </c>
      <c r="E21" s="204" t="s">
        <v>341</v>
      </c>
      <c r="F21" s="411">
        <v>133.91999999999999</v>
      </c>
      <c r="G21" s="205">
        <f t="shared" si="0"/>
        <v>133.91999999999999</v>
      </c>
      <c r="Z21" s="205">
        <v>111.6</v>
      </c>
      <c r="AT21" s="205">
        <v>22.32</v>
      </c>
      <c r="AU21" s="301">
        <f t="shared" si="1"/>
        <v>0</v>
      </c>
    </row>
    <row r="22" spans="1:57">
      <c r="B22" s="202" t="s">
        <v>342</v>
      </c>
      <c r="C22" s="302">
        <v>1370</v>
      </c>
      <c r="D22" s="203" t="s">
        <v>343</v>
      </c>
      <c r="E22" s="204" t="s">
        <v>344</v>
      </c>
      <c r="F22" s="411">
        <v>81.08</v>
      </c>
      <c r="G22" s="205">
        <f t="shared" si="0"/>
        <v>81.08</v>
      </c>
      <c r="AB22" s="205">
        <v>69</v>
      </c>
      <c r="AT22" s="205">
        <v>12.08</v>
      </c>
      <c r="AU22" s="301">
        <f t="shared" si="1"/>
        <v>0</v>
      </c>
    </row>
    <row r="23" spans="1:57" s="299" customFormat="1">
      <c r="A23" s="296"/>
      <c r="B23" s="202" t="s">
        <v>342</v>
      </c>
      <c r="C23" s="302">
        <v>1371</v>
      </c>
      <c r="D23" s="203" t="s">
        <v>323</v>
      </c>
      <c r="E23" s="204" t="s">
        <v>347</v>
      </c>
      <c r="F23" s="411">
        <v>71.55</v>
      </c>
      <c r="G23" s="205">
        <f t="shared" si="0"/>
        <v>71.55</v>
      </c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6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>
        <v>71.55</v>
      </c>
      <c r="AN23" s="205"/>
      <c r="AO23" s="205"/>
      <c r="AP23" s="205"/>
      <c r="AQ23" s="205"/>
      <c r="AR23" s="205"/>
      <c r="AS23" s="205"/>
      <c r="AT23" s="205">
        <v>0</v>
      </c>
      <c r="AU23" s="301">
        <f t="shared" si="1"/>
        <v>0</v>
      </c>
      <c r="AV23" s="298"/>
      <c r="AX23" s="297"/>
      <c r="AY23" s="297"/>
      <c r="AZ23" s="297"/>
      <c r="BA23" s="297"/>
      <c r="BB23" s="297"/>
      <c r="BC23" s="297"/>
      <c r="BD23" s="297"/>
      <c r="BE23" s="297"/>
    </row>
    <row r="24" spans="1:57">
      <c r="B24" s="202" t="s">
        <v>342</v>
      </c>
      <c r="C24" s="302">
        <v>1372</v>
      </c>
      <c r="D24" s="203" t="s">
        <v>323</v>
      </c>
      <c r="E24" s="204" t="s">
        <v>348</v>
      </c>
      <c r="F24" s="411">
        <v>134.97</v>
      </c>
      <c r="G24" s="205">
        <f t="shared" si="0"/>
        <v>134.97</v>
      </c>
      <c r="AM24" s="205">
        <v>134.97</v>
      </c>
      <c r="AT24" s="205">
        <v>0</v>
      </c>
      <c r="AU24" s="301">
        <f t="shared" si="1"/>
        <v>0</v>
      </c>
    </row>
    <row r="25" spans="1:57">
      <c r="B25" s="202" t="s">
        <v>342</v>
      </c>
      <c r="C25" s="302">
        <v>1373</v>
      </c>
      <c r="D25" s="203" t="s">
        <v>349</v>
      </c>
      <c r="E25" s="204" t="s">
        <v>350</v>
      </c>
      <c r="F25" s="411">
        <v>144</v>
      </c>
      <c r="G25" s="205">
        <f t="shared" si="0"/>
        <v>144</v>
      </c>
      <c r="Z25" s="205">
        <v>120</v>
      </c>
      <c r="AT25" s="205">
        <v>24</v>
      </c>
      <c r="AU25" s="301">
        <f t="shared" si="1"/>
        <v>0</v>
      </c>
    </row>
    <row r="26" spans="1:57">
      <c r="B26" s="202" t="s">
        <v>342</v>
      </c>
      <c r="C26" s="302" t="s">
        <v>316</v>
      </c>
      <c r="D26" s="203" t="s">
        <v>338</v>
      </c>
      <c r="E26" s="204" t="s">
        <v>351</v>
      </c>
      <c r="F26" s="411">
        <v>166.4</v>
      </c>
      <c r="G26" s="205">
        <f t="shared" si="0"/>
        <v>166.4</v>
      </c>
      <c r="AA26" s="205">
        <v>166.4</v>
      </c>
      <c r="AT26" s="205">
        <v>0</v>
      </c>
      <c r="AU26" s="301">
        <f t="shared" si="1"/>
        <v>0</v>
      </c>
    </row>
    <row r="27" spans="1:57" s="299" customFormat="1">
      <c r="A27" s="296"/>
      <c r="B27" s="202" t="s">
        <v>342</v>
      </c>
      <c r="C27" s="302" t="s">
        <v>346</v>
      </c>
      <c r="D27" s="203" t="s">
        <v>338</v>
      </c>
      <c r="E27" s="204" t="s">
        <v>352</v>
      </c>
      <c r="F27" s="411">
        <v>166.4</v>
      </c>
      <c r="G27" s="205">
        <f t="shared" si="0"/>
        <v>166.4</v>
      </c>
      <c r="H27" s="205"/>
      <c r="I27" s="205"/>
      <c r="J27" s="205"/>
      <c r="K27" s="205"/>
      <c r="L27" s="205"/>
      <c r="M27" s="205"/>
      <c r="N27" s="205"/>
      <c r="O27" s="205"/>
      <c r="P27" s="205"/>
      <c r="Q27" s="205"/>
      <c r="R27" s="205"/>
      <c r="S27" s="205"/>
      <c r="T27" s="205"/>
      <c r="U27" s="206"/>
      <c r="V27" s="205"/>
      <c r="W27" s="205"/>
      <c r="X27" s="205"/>
      <c r="Y27" s="205"/>
      <c r="Z27" s="205">
        <v>166.4</v>
      </c>
      <c r="AA27" s="205"/>
      <c r="AB27" s="205"/>
      <c r="AC27" s="205"/>
      <c r="AD27" s="205"/>
      <c r="AE27" s="205"/>
      <c r="AF27" s="205"/>
      <c r="AG27" s="205"/>
      <c r="AH27" s="205"/>
      <c r="AI27" s="205"/>
      <c r="AJ27" s="205"/>
      <c r="AK27" s="205"/>
      <c r="AL27" s="205"/>
      <c r="AM27" s="205"/>
      <c r="AN27" s="205"/>
      <c r="AO27" s="205"/>
      <c r="AP27" s="205"/>
      <c r="AQ27" s="205"/>
      <c r="AR27" s="205"/>
      <c r="AS27" s="205"/>
      <c r="AT27" s="205">
        <v>0</v>
      </c>
      <c r="AU27" s="301">
        <f t="shared" si="1"/>
        <v>0</v>
      </c>
      <c r="AV27" s="298"/>
      <c r="AX27" s="297"/>
      <c r="AY27" s="297"/>
      <c r="AZ27" s="297"/>
      <c r="BA27" s="297"/>
      <c r="BB27" s="297"/>
      <c r="BC27" s="297"/>
      <c r="BD27" s="297"/>
      <c r="BE27" s="297"/>
    </row>
    <row r="28" spans="1:57" s="299" customFormat="1">
      <c r="A28" s="296"/>
      <c r="B28" s="202" t="s">
        <v>342</v>
      </c>
      <c r="C28" s="302" t="s">
        <v>346</v>
      </c>
      <c r="D28" s="203" t="s">
        <v>338</v>
      </c>
      <c r="E28" s="204" t="s">
        <v>353</v>
      </c>
      <c r="F28" s="411">
        <v>157.04</v>
      </c>
      <c r="G28" s="205">
        <f t="shared" si="0"/>
        <v>157.04</v>
      </c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6"/>
      <c r="V28" s="205"/>
      <c r="W28" s="205"/>
      <c r="X28" s="205"/>
      <c r="Y28" s="205"/>
      <c r="Z28" s="205"/>
      <c r="AA28" s="205"/>
      <c r="AB28" s="205"/>
      <c r="AC28" s="205"/>
      <c r="AD28" s="205"/>
      <c r="AE28" s="205"/>
      <c r="AF28" s="205"/>
      <c r="AG28" s="205"/>
      <c r="AH28" s="205"/>
      <c r="AI28" s="205"/>
      <c r="AJ28" s="205"/>
      <c r="AK28" s="205"/>
      <c r="AL28" s="205"/>
      <c r="AM28" s="205"/>
      <c r="AN28" s="205"/>
      <c r="AO28" s="205">
        <v>157.04</v>
      </c>
      <c r="AP28" s="205"/>
      <c r="AQ28" s="205"/>
      <c r="AR28" s="205"/>
      <c r="AS28" s="205"/>
      <c r="AT28" s="205">
        <v>0</v>
      </c>
      <c r="AU28" s="301">
        <f t="shared" si="1"/>
        <v>0</v>
      </c>
      <c r="AV28" s="298"/>
      <c r="AX28" s="297"/>
      <c r="AY28" s="297"/>
      <c r="AZ28" s="297"/>
      <c r="BA28" s="297"/>
      <c r="BB28" s="297"/>
      <c r="BC28" s="297"/>
      <c r="BD28" s="297"/>
      <c r="BE28" s="297"/>
    </row>
    <row r="29" spans="1:57">
      <c r="B29" s="202" t="s">
        <v>342</v>
      </c>
      <c r="C29" s="302">
        <v>1374</v>
      </c>
      <c r="D29" s="203" t="s">
        <v>317</v>
      </c>
      <c r="E29" s="204" t="s">
        <v>354</v>
      </c>
      <c r="F29" s="411">
        <v>19.87</v>
      </c>
      <c r="G29" s="205">
        <f t="shared" si="0"/>
        <v>19.87</v>
      </c>
      <c r="AO29" s="205">
        <v>19.87</v>
      </c>
      <c r="AT29" s="205">
        <v>0</v>
      </c>
      <c r="AU29" s="301">
        <f t="shared" si="1"/>
        <v>0</v>
      </c>
    </row>
    <row r="30" spans="1:57">
      <c r="B30" s="202" t="s">
        <v>342</v>
      </c>
      <c r="C30" s="302" t="s">
        <v>346</v>
      </c>
      <c r="D30" s="203" t="s">
        <v>327</v>
      </c>
      <c r="E30" s="204" t="s">
        <v>345</v>
      </c>
      <c r="F30" s="411">
        <v>5.5</v>
      </c>
      <c r="G30" s="205">
        <f t="shared" si="0"/>
        <v>5.5</v>
      </c>
      <c r="Z30" s="205">
        <v>5.5</v>
      </c>
      <c r="AT30" s="205">
        <v>0</v>
      </c>
      <c r="AU30" s="301">
        <f t="shared" si="1"/>
        <v>0</v>
      </c>
    </row>
    <row r="31" spans="1:57">
      <c r="B31" s="202" t="s">
        <v>342</v>
      </c>
      <c r="C31" s="302" t="s">
        <v>346</v>
      </c>
      <c r="D31" s="203" t="s">
        <v>323</v>
      </c>
      <c r="E31" s="204" t="s">
        <v>328</v>
      </c>
      <c r="F31" s="411">
        <v>47</v>
      </c>
      <c r="G31" s="205">
        <f t="shared" si="0"/>
        <v>47</v>
      </c>
      <c r="AO31" s="205">
        <v>47</v>
      </c>
      <c r="AT31" s="205">
        <v>0</v>
      </c>
      <c r="AU31" s="301">
        <f t="shared" si="1"/>
        <v>0</v>
      </c>
    </row>
    <row r="32" spans="1:57">
      <c r="B32" s="202" t="s">
        <v>342</v>
      </c>
      <c r="C32" s="302">
        <v>1375</v>
      </c>
      <c r="D32" s="203" t="s">
        <v>355</v>
      </c>
      <c r="E32" s="204" t="s">
        <v>356</v>
      </c>
      <c r="F32" s="411">
        <v>186</v>
      </c>
      <c r="G32" s="205">
        <f t="shared" si="0"/>
        <v>186</v>
      </c>
      <c r="AM32" s="205">
        <v>155</v>
      </c>
      <c r="AT32" s="205">
        <v>31</v>
      </c>
      <c r="AU32" s="301">
        <f t="shared" si="1"/>
        <v>0</v>
      </c>
    </row>
    <row r="33" spans="2:47">
      <c r="B33" s="202" t="s">
        <v>342</v>
      </c>
      <c r="C33" s="302">
        <v>1376</v>
      </c>
      <c r="D33" s="203" t="s">
        <v>333</v>
      </c>
      <c r="E33" s="204" t="s">
        <v>331</v>
      </c>
      <c r="F33" s="411">
        <v>31</v>
      </c>
      <c r="G33" s="205">
        <f t="shared" si="0"/>
        <v>31</v>
      </c>
      <c r="M33" s="205">
        <v>25.83</v>
      </c>
      <c r="AT33" s="205">
        <v>5.17</v>
      </c>
      <c r="AU33" s="301">
        <f t="shared" si="1"/>
        <v>0</v>
      </c>
    </row>
    <row r="34" spans="2:47">
      <c r="B34" s="202" t="s">
        <v>342</v>
      </c>
      <c r="C34" s="302">
        <v>1377</v>
      </c>
      <c r="D34" s="203" t="s">
        <v>357</v>
      </c>
      <c r="E34" s="204" t="s">
        <v>358</v>
      </c>
      <c r="F34" s="411">
        <v>337.5</v>
      </c>
      <c r="G34" s="205">
        <f t="shared" si="0"/>
        <v>337.5</v>
      </c>
      <c r="AS34" s="205">
        <v>337.5</v>
      </c>
      <c r="AT34" s="205">
        <v>0</v>
      </c>
      <c r="AU34" s="301">
        <f t="shared" si="1"/>
        <v>0</v>
      </c>
    </row>
    <row r="35" spans="2:47">
      <c r="B35" s="202" t="s">
        <v>342</v>
      </c>
      <c r="C35" s="302">
        <v>1378</v>
      </c>
      <c r="D35" s="203" t="s">
        <v>360</v>
      </c>
      <c r="E35" s="204" t="s">
        <v>359</v>
      </c>
      <c r="F35" s="411">
        <v>2576</v>
      </c>
      <c r="G35" s="205">
        <f t="shared" si="0"/>
        <v>2576</v>
      </c>
      <c r="AS35" s="205">
        <v>2146.67</v>
      </c>
      <c r="AT35" s="205">
        <v>429.33</v>
      </c>
      <c r="AU35" s="301">
        <f t="shared" si="1"/>
        <v>0</v>
      </c>
    </row>
    <row r="36" spans="2:47">
      <c r="B36" s="202" t="s">
        <v>342</v>
      </c>
      <c r="C36" s="302">
        <v>1379</v>
      </c>
      <c r="D36" s="203" t="s">
        <v>361</v>
      </c>
      <c r="E36" s="204" t="s">
        <v>362</v>
      </c>
      <c r="F36" s="411">
        <v>500</v>
      </c>
      <c r="G36" s="205">
        <f t="shared" si="0"/>
        <v>500</v>
      </c>
      <c r="AS36" s="205">
        <v>500</v>
      </c>
      <c r="AT36" s="205">
        <v>0</v>
      </c>
      <c r="AU36" s="301">
        <f t="shared" si="1"/>
        <v>0</v>
      </c>
    </row>
    <row r="37" spans="2:47">
      <c r="B37" s="202" t="s">
        <v>342</v>
      </c>
      <c r="C37" s="302">
        <v>1380</v>
      </c>
      <c r="D37" s="203" t="s">
        <v>334</v>
      </c>
      <c r="E37" s="204" t="s">
        <v>335</v>
      </c>
      <c r="F37" s="411">
        <v>1016.2</v>
      </c>
      <c r="G37" s="205">
        <f t="shared" si="0"/>
        <v>1016.2</v>
      </c>
      <c r="H37" s="205">
        <v>1016.2</v>
      </c>
      <c r="AT37" s="205">
        <v>0</v>
      </c>
      <c r="AU37" s="301">
        <f t="shared" ref="AU37:AU68" si="2">SUM(H37:AT37)-F37</f>
        <v>0</v>
      </c>
    </row>
    <row r="38" spans="2:47">
      <c r="B38" s="202" t="s">
        <v>342</v>
      </c>
      <c r="C38" s="302">
        <v>1381</v>
      </c>
      <c r="D38" s="203" t="s">
        <v>301</v>
      </c>
      <c r="E38" s="204" t="s">
        <v>336</v>
      </c>
      <c r="F38" s="411">
        <v>368.7</v>
      </c>
      <c r="G38" s="205">
        <f t="shared" si="0"/>
        <v>368.7</v>
      </c>
      <c r="I38" s="205">
        <v>368.7</v>
      </c>
      <c r="AT38" s="205">
        <v>0</v>
      </c>
      <c r="AU38" s="301">
        <f t="shared" si="2"/>
        <v>0</v>
      </c>
    </row>
    <row r="39" spans="2:47">
      <c r="B39" s="202" t="s">
        <v>342</v>
      </c>
      <c r="C39" s="302">
        <v>1382</v>
      </c>
      <c r="D39" s="203" t="s">
        <v>375</v>
      </c>
      <c r="E39" s="204" t="s">
        <v>374</v>
      </c>
      <c r="F39" s="411">
        <v>35</v>
      </c>
      <c r="G39" s="205">
        <f t="shared" si="0"/>
        <v>35</v>
      </c>
      <c r="AA39" s="205">
        <v>15.75</v>
      </c>
      <c r="AO39" s="205">
        <v>19.25</v>
      </c>
      <c r="AT39" s="205">
        <v>0</v>
      </c>
      <c r="AU39" s="301">
        <f t="shared" si="2"/>
        <v>0</v>
      </c>
    </row>
    <row r="40" spans="2:47">
      <c r="B40" s="202" t="s">
        <v>342</v>
      </c>
      <c r="C40" s="302">
        <v>1383</v>
      </c>
      <c r="D40" s="203" t="s">
        <v>334</v>
      </c>
      <c r="E40" s="204" t="s">
        <v>376</v>
      </c>
      <c r="F40" s="411">
        <v>105.43</v>
      </c>
      <c r="G40" s="205">
        <f t="shared" si="0"/>
        <v>105.43</v>
      </c>
      <c r="N40" s="205">
        <v>9.7799999999999994</v>
      </c>
      <c r="U40" s="206">
        <v>5.9</v>
      </c>
      <c r="AA40" s="205">
        <v>36.9</v>
      </c>
      <c r="AM40" s="205">
        <v>52.85</v>
      </c>
      <c r="AT40" s="205">
        <v>0</v>
      </c>
      <c r="AU40" s="301">
        <f t="shared" si="2"/>
        <v>0</v>
      </c>
    </row>
    <row r="41" spans="2:47">
      <c r="B41" s="202" t="s">
        <v>377</v>
      </c>
      <c r="C41" s="302" t="s">
        <v>316</v>
      </c>
      <c r="D41" s="203" t="s">
        <v>330</v>
      </c>
      <c r="E41" s="204" t="s">
        <v>329</v>
      </c>
      <c r="F41" s="411">
        <v>22.1</v>
      </c>
      <c r="G41" s="205">
        <f t="shared" si="0"/>
        <v>22.1</v>
      </c>
      <c r="P41" s="205">
        <v>18.420000000000002</v>
      </c>
      <c r="AT41" s="205">
        <v>3.68</v>
      </c>
      <c r="AU41" s="301">
        <f t="shared" si="2"/>
        <v>0</v>
      </c>
    </row>
    <row r="42" spans="2:47">
      <c r="B42" s="202" t="s">
        <v>411</v>
      </c>
      <c r="C42" s="302">
        <v>1384</v>
      </c>
      <c r="D42" s="203" t="s">
        <v>409</v>
      </c>
      <c r="E42" s="204" t="s">
        <v>410</v>
      </c>
      <c r="F42" s="411">
        <v>270</v>
      </c>
      <c r="G42" s="205">
        <f t="shared" si="0"/>
        <v>270</v>
      </c>
      <c r="AM42" s="385">
        <v>270</v>
      </c>
      <c r="AN42" s="301"/>
      <c r="AO42" s="301"/>
      <c r="AT42" s="205">
        <v>0</v>
      </c>
      <c r="AU42" s="301">
        <f t="shared" si="2"/>
        <v>0</v>
      </c>
    </row>
    <row r="43" spans="2:47">
      <c r="B43" s="202" t="s">
        <v>413</v>
      </c>
      <c r="C43" s="302" t="s">
        <v>346</v>
      </c>
      <c r="D43" s="203" t="s">
        <v>338</v>
      </c>
      <c r="E43" s="204" t="s">
        <v>412</v>
      </c>
      <c r="F43" s="411">
        <v>253.17</v>
      </c>
      <c r="G43" s="205">
        <f t="shared" si="0"/>
        <v>253.17</v>
      </c>
      <c r="AA43" s="243"/>
      <c r="AM43" s="301"/>
      <c r="AN43" s="301"/>
      <c r="AO43" s="385">
        <v>253.17</v>
      </c>
      <c r="AS43" s="301"/>
      <c r="AT43" s="205">
        <v>0</v>
      </c>
      <c r="AU43" s="301">
        <f t="shared" si="2"/>
        <v>0</v>
      </c>
    </row>
    <row r="44" spans="2:47">
      <c r="B44" s="202" t="s">
        <v>413</v>
      </c>
      <c r="C44" s="302" t="s">
        <v>346</v>
      </c>
      <c r="D44" s="203" t="s">
        <v>338</v>
      </c>
      <c r="E44" s="204" t="s">
        <v>414</v>
      </c>
      <c r="F44" s="411">
        <v>53.25</v>
      </c>
      <c r="G44" s="205">
        <f t="shared" si="0"/>
        <v>53.25</v>
      </c>
      <c r="AA44" s="205">
        <v>53.25</v>
      </c>
      <c r="AM44" s="301"/>
      <c r="AN44" s="301"/>
      <c r="AO44" s="301"/>
      <c r="AT44" s="205">
        <v>0</v>
      </c>
      <c r="AU44" s="301">
        <f t="shared" si="2"/>
        <v>0</v>
      </c>
    </row>
    <row r="45" spans="2:47">
      <c r="B45" s="202" t="s">
        <v>411</v>
      </c>
      <c r="C45" s="302">
        <v>1385</v>
      </c>
      <c r="D45" s="203" t="s">
        <v>415</v>
      </c>
      <c r="E45" s="204" t="s">
        <v>416</v>
      </c>
      <c r="F45" s="411">
        <v>163.51</v>
      </c>
      <c r="G45" s="205">
        <f t="shared" si="0"/>
        <v>163.51</v>
      </c>
      <c r="AA45" s="205">
        <v>88.51</v>
      </c>
      <c r="AO45" s="205">
        <v>75</v>
      </c>
      <c r="AT45" s="205">
        <v>0</v>
      </c>
      <c r="AU45" s="301">
        <f t="shared" si="2"/>
        <v>0</v>
      </c>
    </row>
    <row r="46" spans="2:47">
      <c r="B46" s="202" t="s">
        <v>411</v>
      </c>
      <c r="C46" s="302">
        <v>1386</v>
      </c>
      <c r="D46" s="203" t="s">
        <v>419</v>
      </c>
      <c r="E46" s="204" t="s">
        <v>418</v>
      </c>
      <c r="F46" s="411">
        <v>10.66</v>
      </c>
      <c r="G46" s="205">
        <f t="shared" si="0"/>
        <v>10.66</v>
      </c>
      <c r="AD46" s="205">
        <v>8.8800000000000008</v>
      </c>
      <c r="AT46" s="205">
        <v>1.78</v>
      </c>
      <c r="AU46" s="301">
        <f t="shared" si="2"/>
        <v>0</v>
      </c>
    </row>
    <row r="47" spans="2:47">
      <c r="B47" s="202" t="s">
        <v>411</v>
      </c>
      <c r="C47" s="302">
        <v>1387</v>
      </c>
      <c r="D47" s="203" t="s">
        <v>420</v>
      </c>
      <c r="E47" s="204" t="s">
        <v>324</v>
      </c>
      <c r="F47" s="411">
        <v>125</v>
      </c>
      <c r="G47" s="205">
        <f t="shared" si="0"/>
        <v>125</v>
      </c>
      <c r="AH47" s="205">
        <v>104.17</v>
      </c>
      <c r="AT47" s="205">
        <v>20.83</v>
      </c>
      <c r="AU47" s="301">
        <f t="shared" si="2"/>
        <v>0</v>
      </c>
    </row>
    <row r="48" spans="2:47">
      <c r="B48" s="202" t="s">
        <v>411</v>
      </c>
      <c r="C48" s="302">
        <v>1388</v>
      </c>
      <c r="D48" s="203" t="s">
        <v>437</v>
      </c>
      <c r="E48" s="204" t="s">
        <v>438</v>
      </c>
      <c r="F48" s="411">
        <v>20</v>
      </c>
      <c r="G48" s="205">
        <f t="shared" si="0"/>
        <v>20</v>
      </c>
      <c r="U48" s="206">
        <v>20</v>
      </c>
      <c r="AT48" s="205">
        <v>0</v>
      </c>
      <c r="AU48" s="301">
        <f t="shared" si="2"/>
        <v>0</v>
      </c>
    </row>
    <row r="49" spans="2:47" ht="15" customHeight="1">
      <c r="B49" s="202" t="s">
        <v>421</v>
      </c>
      <c r="C49" s="302" t="s">
        <v>346</v>
      </c>
      <c r="D49" s="203" t="s">
        <v>330</v>
      </c>
      <c r="E49" s="204" t="s">
        <v>329</v>
      </c>
      <c r="F49" s="411">
        <v>23.3</v>
      </c>
      <c r="G49" s="205">
        <f t="shared" si="0"/>
        <v>23.3</v>
      </c>
      <c r="P49" s="205">
        <v>18.64</v>
      </c>
      <c r="AT49" s="205">
        <v>4.66</v>
      </c>
      <c r="AU49" s="301">
        <f t="shared" si="2"/>
        <v>0</v>
      </c>
    </row>
    <row r="50" spans="2:47">
      <c r="B50" s="202" t="s">
        <v>423</v>
      </c>
      <c r="C50" s="302" t="s">
        <v>346</v>
      </c>
      <c r="D50" s="203" t="s">
        <v>422</v>
      </c>
      <c r="E50" s="205" t="s">
        <v>444</v>
      </c>
      <c r="F50" s="411">
        <v>14648.34</v>
      </c>
      <c r="G50" s="205">
        <f t="shared" si="0"/>
        <v>14648.34</v>
      </c>
      <c r="AK50" s="205">
        <v>7565</v>
      </c>
      <c r="AL50" s="205">
        <v>7083.34</v>
      </c>
      <c r="AT50" s="205">
        <v>0</v>
      </c>
      <c r="AU50" s="301">
        <f t="shared" si="2"/>
        <v>0</v>
      </c>
    </row>
    <row r="51" spans="2:47">
      <c r="B51" s="202" t="s">
        <v>411</v>
      </c>
      <c r="C51" s="302">
        <v>1389</v>
      </c>
      <c r="D51" s="203" t="s">
        <v>459</v>
      </c>
      <c r="E51" s="204" t="s">
        <v>439</v>
      </c>
      <c r="F51" s="411">
        <v>77.25</v>
      </c>
      <c r="G51" s="205">
        <f t="shared" si="0"/>
        <v>77.25</v>
      </c>
      <c r="Z51" s="243"/>
      <c r="AR51" s="205">
        <v>77.25</v>
      </c>
      <c r="AT51" s="205">
        <v>0</v>
      </c>
      <c r="AU51" s="301">
        <f t="shared" si="2"/>
        <v>0</v>
      </c>
    </row>
    <row r="52" spans="2:47">
      <c r="B52" s="202" t="s">
        <v>411</v>
      </c>
      <c r="C52" s="302">
        <v>1390</v>
      </c>
      <c r="D52" s="203" t="s">
        <v>440</v>
      </c>
      <c r="E52" s="204" t="s">
        <v>443</v>
      </c>
      <c r="F52" s="411">
        <v>82.99</v>
      </c>
      <c r="G52" s="205">
        <f t="shared" si="0"/>
        <v>82.99</v>
      </c>
      <c r="AM52" s="205">
        <v>82.99</v>
      </c>
      <c r="AT52" s="205">
        <v>0</v>
      </c>
      <c r="AU52" s="301">
        <f t="shared" si="2"/>
        <v>0</v>
      </c>
    </row>
    <row r="53" spans="2:47">
      <c r="B53" s="202" t="s">
        <v>411</v>
      </c>
      <c r="C53" s="302">
        <v>1391</v>
      </c>
      <c r="D53" s="203" t="s">
        <v>441</v>
      </c>
      <c r="E53" s="204" t="s">
        <v>442</v>
      </c>
      <c r="F53" s="411">
        <v>100.36</v>
      </c>
      <c r="G53" s="205">
        <f t="shared" si="0"/>
        <v>100.36</v>
      </c>
      <c r="AM53" s="205">
        <v>96.5</v>
      </c>
      <c r="AT53" s="205">
        <v>3.86</v>
      </c>
      <c r="AU53" s="301">
        <f t="shared" si="2"/>
        <v>0</v>
      </c>
    </row>
    <row r="54" spans="2:47">
      <c r="B54" s="202" t="s">
        <v>471</v>
      </c>
      <c r="C54" s="302">
        <v>1392</v>
      </c>
      <c r="D54" s="203" t="s">
        <v>472</v>
      </c>
      <c r="G54" s="205">
        <f t="shared" si="0"/>
        <v>0</v>
      </c>
      <c r="AU54" s="301">
        <f t="shared" si="2"/>
        <v>0</v>
      </c>
    </row>
    <row r="55" spans="2:47">
      <c r="B55" s="202" t="s">
        <v>471</v>
      </c>
      <c r="C55" s="302">
        <v>1393</v>
      </c>
      <c r="D55" s="203" t="s">
        <v>473</v>
      </c>
      <c r="E55" s="204" t="s">
        <v>474</v>
      </c>
      <c r="F55" s="411">
        <v>450</v>
      </c>
      <c r="G55" s="205">
        <f t="shared" si="0"/>
        <v>450</v>
      </c>
      <c r="AM55" s="205">
        <v>450</v>
      </c>
      <c r="AU55" s="301">
        <f t="shared" si="2"/>
        <v>0</v>
      </c>
    </row>
    <row r="56" spans="2:47">
      <c r="B56" s="202" t="s">
        <v>471</v>
      </c>
      <c r="C56" s="302">
        <v>1394</v>
      </c>
      <c r="D56" s="203" t="s">
        <v>475</v>
      </c>
      <c r="E56" s="204" t="s">
        <v>476</v>
      </c>
      <c r="F56" s="411">
        <v>11.42</v>
      </c>
      <c r="G56" s="205">
        <f t="shared" si="0"/>
        <v>11.42</v>
      </c>
      <c r="AD56" s="205">
        <v>11.42</v>
      </c>
      <c r="AU56" s="301">
        <f t="shared" si="2"/>
        <v>0</v>
      </c>
    </row>
    <row r="57" spans="2:47">
      <c r="B57" s="202" t="s">
        <v>471</v>
      </c>
      <c r="C57" s="302">
        <v>1395</v>
      </c>
      <c r="D57" s="203" t="s">
        <v>478</v>
      </c>
      <c r="E57" s="204" t="s">
        <v>477</v>
      </c>
      <c r="F57" s="411">
        <v>50</v>
      </c>
      <c r="G57" s="205">
        <f t="shared" si="0"/>
        <v>50</v>
      </c>
      <c r="Y57" s="205">
        <v>50</v>
      </c>
      <c r="AU57" s="301">
        <f t="shared" si="2"/>
        <v>0</v>
      </c>
    </row>
    <row r="58" spans="2:47">
      <c r="B58" s="202" t="s">
        <v>471</v>
      </c>
      <c r="C58" s="302">
        <v>1396</v>
      </c>
      <c r="D58" s="203" t="s">
        <v>479</v>
      </c>
      <c r="E58" s="204" t="s">
        <v>321</v>
      </c>
      <c r="F58" s="411">
        <v>40</v>
      </c>
      <c r="G58" s="205">
        <f t="shared" si="0"/>
        <v>40</v>
      </c>
      <c r="U58" s="206">
        <v>40</v>
      </c>
      <c r="AU58" s="301">
        <f t="shared" si="2"/>
        <v>0</v>
      </c>
    </row>
    <row r="59" spans="2:47">
      <c r="B59" s="202" t="s">
        <v>471</v>
      </c>
      <c r="C59" s="302">
        <v>1397</v>
      </c>
      <c r="D59" s="203" t="s">
        <v>481</v>
      </c>
      <c r="E59" s="204" t="s">
        <v>480</v>
      </c>
      <c r="F59" s="411">
        <v>509.6</v>
      </c>
      <c r="G59" s="205">
        <f t="shared" si="0"/>
        <v>509.6</v>
      </c>
      <c r="AM59" s="205">
        <v>490</v>
      </c>
      <c r="AT59" s="205">
        <v>19.600000000000001</v>
      </c>
      <c r="AU59" s="301">
        <f t="shared" si="2"/>
        <v>0</v>
      </c>
    </row>
    <row r="60" spans="2:47">
      <c r="B60" s="202" t="s">
        <v>471</v>
      </c>
      <c r="C60" s="302">
        <v>1398</v>
      </c>
      <c r="D60" s="203" t="s">
        <v>482</v>
      </c>
      <c r="E60" s="204" t="s">
        <v>34</v>
      </c>
      <c r="F60" s="411">
        <v>3216.55</v>
      </c>
      <c r="G60" s="205">
        <f t="shared" si="0"/>
        <v>3216.55</v>
      </c>
      <c r="R60" s="205">
        <v>3216.55</v>
      </c>
      <c r="AU60" s="301">
        <f t="shared" si="2"/>
        <v>0</v>
      </c>
    </row>
    <row r="61" spans="2:47">
      <c r="B61" s="202" t="s">
        <v>471</v>
      </c>
      <c r="C61" s="302">
        <v>1399</v>
      </c>
      <c r="D61" s="203" t="s">
        <v>360</v>
      </c>
      <c r="E61" s="204" t="s">
        <v>484</v>
      </c>
      <c r="F61" s="411">
        <v>340.8</v>
      </c>
      <c r="G61" s="205">
        <f t="shared" si="0"/>
        <v>340.8</v>
      </c>
      <c r="AS61" s="205">
        <v>284</v>
      </c>
      <c r="AT61" s="205">
        <v>56.8</v>
      </c>
      <c r="AU61" s="301">
        <f t="shared" si="2"/>
        <v>0</v>
      </c>
    </row>
    <row r="62" spans="2:47">
      <c r="B62" s="202" t="s">
        <v>471</v>
      </c>
      <c r="C62" s="302">
        <v>1400</v>
      </c>
      <c r="D62" s="203" t="s">
        <v>483</v>
      </c>
      <c r="E62" s="204" t="s">
        <v>495</v>
      </c>
      <c r="F62" s="411">
        <v>79.78</v>
      </c>
      <c r="G62" s="205">
        <f t="shared" si="0"/>
        <v>79.78</v>
      </c>
      <c r="AD62" s="205">
        <v>74.489999999999995</v>
      </c>
      <c r="AT62" s="205">
        <v>5.29</v>
      </c>
      <c r="AU62" s="301">
        <f t="shared" si="2"/>
        <v>0</v>
      </c>
    </row>
    <row r="63" spans="2:47">
      <c r="B63" s="202" t="s">
        <v>471</v>
      </c>
      <c r="C63" s="302">
        <v>1401</v>
      </c>
      <c r="D63" s="203" t="s">
        <v>333</v>
      </c>
      <c r="E63" s="204" t="s">
        <v>485</v>
      </c>
      <c r="F63" s="411">
        <v>72.84</v>
      </c>
      <c r="G63" s="205">
        <f t="shared" si="0"/>
        <v>72.84</v>
      </c>
      <c r="M63" s="205">
        <v>60.7</v>
      </c>
      <c r="AT63" s="205">
        <v>12.14</v>
      </c>
      <c r="AU63" s="301">
        <f t="shared" si="2"/>
        <v>0</v>
      </c>
    </row>
    <row r="64" spans="2:47">
      <c r="B64" s="202" t="s">
        <v>487</v>
      </c>
      <c r="C64" s="302">
        <v>1402</v>
      </c>
      <c r="D64" s="203" t="s">
        <v>334</v>
      </c>
      <c r="E64" s="204" t="s">
        <v>486</v>
      </c>
      <c r="F64" s="411">
        <v>50</v>
      </c>
      <c r="G64" s="205">
        <f t="shared" si="0"/>
        <v>50</v>
      </c>
      <c r="U64" s="206">
        <v>50</v>
      </c>
      <c r="AU64" s="301">
        <f t="shared" si="2"/>
        <v>0</v>
      </c>
    </row>
    <row r="65" spans="2:47">
      <c r="B65" s="202" t="s">
        <v>487</v>
      </c>
      <c r="C65" s="302">
        <v>1403</v>
      </c>
      <c r="D65" s="203" t="s">
        <v>440</v>
      </c>
      <c r="E65" s="204" t="s">
        <v>335</v>
      </c>
      <c r="F65" s="411">
        <v>1016.2</v>
      </c>
      <c r="G65" s="205">
        <f t="shared" si="0"/>
        <v>1016.2</v>
      </c>
      <c r="H65" s="205">
        <v>1016.2</v>
      </c>
      <c r="AU65" s="301">
        <f t="shared" si="2"/>
        <v>0</v>
      </c>
    </row>
    <row r="66" spans="2:47">
      <c r="B66" s="202" t="s">
        <v>487</v>
      </c>
      <c r="C66" s="302">
        <v>1404</v>
      </c>
      <c r="D66" s="203" t="s">
        <v>488</v>
      </c>
      <c r="E66" s="204" t="s">
        <v>489</v>
      </c>
      <c r="F66" s="411">
        <v>133.47999999999999</v>
      </c>
      <c r="G66" s="205">
        <f t="shared" si="0"/>
        <v>133.48000000000002</v>
      </c>
      <c r="AA66" s="205">
        <v>127.12</v>
      </c>
      <c r="AT66" s="205">
        <v>6.36</v>
      </c>
      <c r="AU66" s="301">
        <f t="shared" si="2"/>
        <v>0</v>
      </c>
    </row>
    <row r="67" spans="2:47">
      <c r="B67" s="202" t="s">
        <v>494</v>
      </c>
      <c r="C67" s="302">
        <v>1405</v>
      </c>
      <c r="D67" s="203" t="s">
        <v>491</v>
      </c>
      <c r="E67" s="204" t="s">
        <v>490</v>
      </c>
      <c r="F67" s="411">
        <v>14.95</v>
      </c>
      <c r="G67" s="205">
        <f t="shared" si="0"/>
        <v>14.950000000000001</v>
      </c>
      <c r="AM67" s="205">
        <v>12.46</v>
      </c>
      <c r="AT67" s="205">
        <v>2.4900000000000002</v>
      </c>
      <c r="AU67" s="301">
        <f t="shared" si="2"/>
        <v>0</v>
      </c>
    </row>
    <row r="68" spans="2:47">
      <c r="B68" s="202" t="s">
        <v>487</v>
      </c>
      <c r="C68" s="302">
        <v>1406</v>
      </c>
      <c r="D68" s="203" t="s">
        <v>492</v>
      </c>
      <c r="E68" s="204" t="s">
        <v>493</v>
      </c>
      <c r="F68" s="411">
        <v>14.33</v>
      </c>
      <c r="G68" s="205">
        <f t="shared" si="0"/>
        <v>14.33</v>
      </c>
      <c r="AM68" s="205">
        <v>11.94</v>
      </c>
      <c r="AT68" s="205">
        <v>2.39</v>
      </c>
      <c r="AU68" s="301">
        <f t="shared" si="2"/>
        <v>0</v>
      </c>
    </row>
    <row r="69" spans="2:47">
      <c r="B69" s="202" t="s">
        <v>487</v>
      </c>
      <c r="C69" s="302">
        <v>1407</v>
      </c>
      <c r="D69" s="387" t="s">
        <v>503</v>
      </c>
      <c r="E69" s="204" t="s">
        <v>523</v>
      </c>
      <c r="F69" s="430">
        <v>500</v>
      </c>
      <c r="G69" s="205">
        <f t="shared" si="0"/>
        <v>500</v>
      </c>
      <c r="AP69" s="205">
        <v>500</v>
      </c>
      <c r="AR69" s="390"/>
      <c r="AU69" s="301">
        <f>SUM(H69:AT69)-F69</f>
        <v>0</v>
      </c>
    </row>
    <row r="70" spans="2:47">
      <c r="B70" s="202" t="s">
        <v>487</v>
      </c>
      <c r="C70" s="302">
        <v>1408</v>
      </c>
      <c r="D70" s="388" t="s">
        <v>504</v>
      </c>
      <c r="E70" s="204" t="s">
        <v>523</v>
      </c>
      <c r="F70" s="430">
        <v>200</v>
      </c>
      <c r="G70" s="205">
        <f t="shared" ref="G70:G133" si="3">SUM(H70:AT70)</f>
        <v>200</v>
      </c>
      <c r="AP70" s="205">
        <v>200</v>
      </c>
      <c r="AR70" s="390"/>
      <c r="AU70" s="301">
        <f>SUM(H70:AT70)-F70</f>
        <v>0</v>
      </c>
    </row>
    <row r="71" spans="2:47">
      <c r="B71" s="202" t="s">
        <v>487</v>
      </c>
      <c r="C71" s="302">
        <v>1409</v>
      </c>
      <c r="D71" s="388" t="s">
        <v>505</v>
      </c>
      <c r="E71" s="204" t="s">
        <v>523</v>
      </c>
      <c r="F71" s="430">
        <v>200</v>
      </c>
      <c r="G71" s="205">
        <f t="shared" si="3"/>
        <v>200</v>
      </c>
      <c r="AR71" s="390">
        <v>200</v>
      </c>
      <c r="AU71" s="301">
        <f t="shared" ref="AU71:AU145" si="4">SUM(H71:AT71)-F71</f>
        <v>0</v>
      </c>
    </row>
    <row r="72" spans="2:47">
      <c r="B72" s="202" t="s">
        <v>487</v>
      </c>
      <c r="C72" s="302">
        <v>1410</v>
      </c>
      <c r="D72" s="388" t="s">
        <v>506</v>
      </c>
      <c r="E72" s="204" t="s">
        <v>523</v>
      </c>
      <c r="F72" s="430">
        <v>100</v>
      </c>
      <c r="G72" s="205">
        <f t="shared" si="3"/>
        <v>100</v>
      </c>
      <c r="AR72" s="390">
        <v>100</v>
      </c>
      <c r="AU72" s="301">
        <f t="shared" si="4"/>
        <v>0</v>
      </c>
    </row>
    <row r="73" spans="2:47">
      <c r="B73" s="202" t="s">
        <v>487</v>
      </c>
      <c r="C73" s="302">
        <v>1411</v>
      </c>
      <c r="D73" s="387" t="s">
        <v>507</v>
      </c>
      <c r="E73" s="204" t="s">
        <v>523</v>
      </c>
      <c r="F73" s="430">
        <v>200</v>
      </c>
      <c r="G73" s="205">
        <f t="shared" si="3"/>
        <v>200</v>
      </c>
      <c r="AR73" s="390">
        <v>200</v>
      </c>
      <c r="AU73" s="301">
        <f t="shared" si="4"/>
        <v>0</v>
      </c>
    </row>
    <row r="74" spans="2:47">
      <c r="B74" s="202" t="s">
        <v>487</v>
      </c>
      <c r="C74" s="302">
        <v>1412</v>
      </c>
      <c r="D74" s="387" t="s">
        <v>508</v>
      </c>
      <c r="E74" s="204" t="s">
        <v>523</v>
      </c>
      <c r="F74" s="430">
        <v>300</v>
      </c>
      <c r="G74" s="205">
        <f t="shared" si="3"/>
        <v>300</v>
      </c>
      <c r="AR74" s="390">
        <v>300</v>
      </c>
      <c r="AU74" s="301">
        <f t="shared" si="4"/>
        <v>0</v>
      </c>
    </row>
    <row r="75" spans="2:47">
      <c r="B75" s="202" t="s">
        <v>487</v>
      </c>
      <c r="C75" s="302">
        <v>1413</v>
      </c>
      <c r="D75" s="387" t="s">
        <v>509</v>
      </c>
      <c r="E75" s="204" t="s">
        <v>523</v>
      </c>
      <c r="F75" s="430">
        <v>150</v>
      </c>
      <c r="G75" s="205">
        <f t="shared" si="3"/>
        <v>150</v>
      </c>
      <c r="AR75" s="390">
        <v>150</v>
      </c>
      <c r="AU75" s="301">
        <f t="shared" si="4"/>
        <v>0</v>
      </c>
    </row>
    <row r="76" spans="2:47">
      <c r="B76" s="202" t="s">
        <v>487</v>
      </c>
      <c r="C76" s="302">
        <v>1414</v>
      </c>
      <c r="D76" s="388" t="s">
        <v>510</v>
      </c>
      <c r="E76" s="204" t="s">
        <v>523</v>
      </c>
      <c r="F76" s="430">
        <v>100</v>
      </c>
      <c r="G76" s="205">
        <f t="shared" si="3"/>
        <v>100</v>
      </c>
      <c r="AR76" s="390">
        <v>100</v>
      </c>
      <c r="AU76" s="301">
        <f t="shared" si="4"/>
        <v>0</v>
      </c>
    </row>
    <row r="77" spans="2:47">
      <c r="B77" s="202" t="s">
        <v>487</v>
      </c>
      <c r="C77" s="302">
        <v>1415</v>
      </c>
      <c r="D77" s="387" t="s">
        <v>511</v>
      </c>
      <c r="E77" s="204" t="s">
        <v>523</v>
      </c>
      <c r="F77" s="430">
        <v>200</v>
      </c>
      <c r="G77" s="205">
        <f t="shared" si="3"/>
        <v>200</v>
      </c>
      <c r="AR77" s="390">
        <v>200</v>
      </c>
      <c r="AU77" s="301">
        <f t="shared" si="4"/>
        <v>0</v>
      </c>
    </row>
    <row r="78" spans="2:47">
      <c r="B78" s="202" t="s">
        <v>487</v>
      </c>
      <c r="C78" s="302">
        <v>1416</v>
      </c>
      <c r="D78" s="387" t="s">
        <v>512</v>
      </c>
      <c r="E78" s="204" t="s">
        <v>523</v>
      </c>
      <c r="F78" s="430">
        <v>250</v>
      </c>
      <c r="G78" s="205">
        <f t="shared" si="3"/>
        <v>250</v>
      </c>
      <c r="AR78" s="390">
        <v>250</v>
      </c>
      <c r="AU78" s="301">
        <f t="shared" si="4"/>
        <v>0</v>
      </c>
    </row>
    <row r="79" spans="2:47">
      <c r="B79" s="202" t="s">
        <v>487</v>
      </c>
      <c r="C79" s="302">
        <v>1417</v>
      </c>
      <c r="D79" s="387" t="s">
        <v>513</v>
      </c>
      <c r="E79" s="204" t="s">
        <v>523</v>
      </c>
      <c r="F79" s="430">
        <v>80</v>
      </c>
      <c r="G79" s="205">
        <f t="shared" si="3"/>
        <v>80</v>
      </c>
      <c r="AR79" s="390">
        <v>80</v>
      </c>
      <c r="AU79" s="301">
        <f t="shared" si="4"/>
        <v>0</v>
      </c>
    </row>
    <row r="80" spans="2:47">
      <c r="B80" s="202" t="s">
        <v>487</v>
      </c>
      <c r="C80" s="302">
        <v>1418</v>
      </c>
      <c r="D80" s="387" t="s">
        <v>514</v>
      </c>
      <c r="E80" s="204" t="s">
        <v>523</v>
      </c>
      <c r="F80" s="430">
        <v>80</v>
      </c>
      <c r="G80" s="205">
        <f t="shared" si="3"/>
        <v>80</v>
      </c>
      <c r="AR80" s="390">
        <v>80</v>
      </c>
      <c r="AU80" s="301">
        <f t="shared" si="4"/>
        <v>0</v>
      </c>
    </row>
    <row r="81" spans="2:47">
      <c r="B81" s="202" t="s">
        <v>487</v>
      </c>
      <c r="C81" s="302">
        <v>1419</v>
      </c>
      <c r="D81" s="387" t="s">
        <v>515</v>
      </c>
      <c r="E81" s="204" t="s">
        <v>523</v>
      </c>
      <c r="F81" s="430">
        <v>80</v>
      </c>
      <c r="G81" s="205">
        <f t="shared" si="3"/>
        <v>80</v>
      </c>
      <c r="AR81" s="390">
        <v>80</v>
      </c>
      <c r="AU81" s="301">
        <f t="shared" si="4"/>
        <v>0</v>
      </c>
    </row>
    <row r="82" spans="2:47">
      <c r="B82" s="202" t="s">
        <v>487</v>
      </c>
      <c r="C82" s="302">
        <v>1420</v>
      </c>
      <c r="D82" s="388" t="s">
        <v>516</v>
      </c>
      <c r="E82" s="204" t="s">
        <v>523</v>
      </c>
      <c r="F82" s="430">
        <v>250</v>
      </c>
      <c r="G82" s="205">
        <f t="shared" si="3"/>
        <v>250</v>
      </c>
      <c r="AR82" s="390">
        <v>250</v>
      </c>
      <c r="AU82" s="301">
        <f t="shared" si="4"/>
        <v>0</v>
      </c>
    </row>
    <row r="83" spans="2:47">
      <c r="B83" s="202" t="s">
        <v>487</v>
      </c>
      <c r="C83" s="302">
        <v>1421</v>
      </c>
      <c r="D83" s="388" t="s">
        <v>517</v>
      </c>
      <c r="E83" s="204" t="s">
        <v>523</v>
      </c>
      <c r="F83" s="430">
        <v>100</v>
      </c>
      <c r="G83" s="205">
        <f t="shared" si="3"/>
        <v>100</v>
      </c>
      <c r="AR83" s="390">
        <v>100</v>
      </c>
      <c r="AU83" s="301">
        <f t="shared" si="4"/>
        <v>0</v>
      </c>
    </row>
    <row r="84" spans="2:47">
      <c r="B84" s="202" t="s">
        <v>487</v>
      </c>
      <c r="C84" s="302">
        <v>1422</v>
      </c>
      <c r="D84" s="388" t="s">
        <v>518</v>
      </c>
      <c r="E84" s="204" t="s">
        <v>523</v>
      </c>
      <c r="F84" s="430">
        <v>385</v>
      </c>
      <c r="G84" s="205">
        <f t="shared" si="3"/>
        <v>385</v>
      </c>
      <c r="AR84" s="390">
        <v>385</v>
      </c>
      <c r="AU84" s="301">
        <f t="shared" si="4"/>
        <v>0</v>
      </c>
    </row>
    <row r="85" spans="2:47">
      <c r="B85" s="202" t="s">
        <v>487</v>
      </c>
      <c r="C85" s="302">
        <v>1423</v>
      </c>
      <c r="D85" s="388" t="s">
        <v>519</v>
      </c>
      <c r="E85" s="204" t="s">
        <v>523</v>
      </c>
      <c r="F85" s="430">
        <v>750</v>
      </c>
      <c r="G85" s="205">
        <f t="shared" si="3"/>
        <v>750</v>
      </c>
      <c r="AQ85" s="205">
        <v>750</v>
      </c>
      <c r="AR85" s="390"/>
      <c r="AU85" s="301">
        <f t="shared" si="4"/>
        <v>0</v>
      </c>
    </row>
    <row r="86" spans="2:47">
      <c r="B86" s="202" t="s">
        <v>487</v>
      </c>
      <c r="C86" s="302">
        <v>1424</v>
      </c>
      <c r="D86" s="388" t="s">
        <v>520</v>
      </c>
      <c r="E86" s="204" t="s">
        <v>523</v>
      </c>
      <c r="F86" s="430">
        <v>350</v>
      </c>
      <c r="G86" s="205">
        <f t="shared" si="3"/>
        <v>350</v>
      </c>
      <c r="AR86" s="390">
        <v>350</v>
      </c>
      <c r="AU86" s="301">
        <f t="shared" si="4"/>
        <v>0</v>
      </c>
    </row>
    <row r="87" spans="2:47">
      <c r="B87" s="202" t="s">
        <v>487</v>
      </c>
      <c r="C87" s="302">
        <v>1425</v>
      </c>
      <c r="D87" s="388" t="s">
        <v>521</v>
      </c>
      <c r="E87" s="204" t="s">
        <v>523</v>
      </c>
      <c r="F87" s="431">
        <v>250</v>
      </c>
      <c r="G87" s="205">
        <f t="shared" si="3"/>
        <v>250</v>
      </c>
      <c r="Z87" s="208"/>
      <c r="AR87" s="303">
        <v>250</v>
      </c>
      <c r="AU87" s="301">
        <f t="shared" si="4"/>
        <v>0</v>
      </c>
    </row>
    <row r="88" spans="2:47">
      <c r="B88" s="202" t="s">
        <v>487</v>
      </c>
      <c r="C88" s="302">
        <v>1426</v>
      </c>
      <c r="D88" s="389" t="s">
        <v>522</v>
      </c>
      <c r="E88" s="204" t="s">
        <v>523</v>
      </c>
      <c r="F88" s="431">
        <v>150</v>
      </c>
      <c r="G88" s="205">
        <f t="shared" si="3"/>
        <v>150</v>
      </c>
      <c r="AR88" s="303">
        <v>150</v>
      </c>
      <c r="AU88" s="301">
        <f t="shared" si="4"/>
        <v>0</v>
      </c>
    </row>
    <row r="89" spans="2:47">
      <c r="B89" s="202" t="s">
        <v>487</v>
      </c>
      <c r="C89" s="302">
        <v>1427</v>
      </c>
      <c r="D89" s="203" t="s">
        <v>415</v>
      </c>
      <c r="E89" s="204" t="s">
        <v>416</v>
      </c>
      <c r="F89" s="411">
        <v>80</v>
      </c>
      <c r="G89" s="205">
        <f t="shared" si="3"/>
        <v>80</v>
      </c>
      <c r="AA89" s="205">
        <v>80</v>
      </c>
      <c r="AU89" s="301">
        <f t="shared" si="4"/>
        <v>0</v>
      </c>
    </row>
    <row r="90" spans="2:47">
      <c r="B90" s="202" t="s">
        <v>487</v>
      </c>
      <c r="C90" s="302">
        <v>1428</v>
      </c>
      <c r="D90" s="203" t="s">
        <v>527</v>
      </c>
      <c r="E90" s="204" t="s">
        <v>362</v>
      </c>
      <c r="F90" s="205">
        <v>60</v>
      </c>
      <c r="G90" s="205">
        <f t="shared" si="3"/>
        <v>60</v>
      </c>
      <c r="AS90" s="205">
        <v>60</v>
      </c>
      <c r="AU90" s="301">
        <f t="shared" si="4"/>
        <v>0</v>
      </c>
    </row>
    <row r="91" spans="2:47">
      <c r="B91" s="202" t="s">
        <v>487</v>
      </c>
      <c r="C91" s="302">
        <v>1429</v>
      </c>
      <c r="D91" s="203" t="s">
        <v>528</v>
      </c>
      <c r="E91" s="204" t="s">
        <v>529</v>
      </c>
      <c r="F91" s="411">
        <v>50</v>
      </c>
      <c r="G91" s="205">
        <f t="shared" si="3"/>
        <v>50</v>
      </c>
      <c r="AS91" s="205">
        <v>50</v>
      </c>
      <c r="AU91" s="301">
        <f t="shared" si="4"/>
        <v>0</v>
      </c>
    </row>
    <row r="92" spans="2:47">
      <c r="B92" s="202" t="s">
        <v>487</v>
      </c>
      <c r="C92" s="302">
        <v>1430</v>
      </c>
      <c r="D92" s="203" t="s">
        <v>530</v>
      </c>
      <c r="E92" s="204" t="s">
        <v>531</v>
      </c>
      <c r="F92" s="411">
        <v>590.88</v>
      </c>
      <c r="G92" s="205">
        <f t="shared" si="3"/>
        <v>590.88</v>
      </c>
      <c r="AS92" s="205">
        <v>492.4</v>
      </c>
      <c r="AT92" s="205">
        <v>98.48</v>
      </c>
      <c r="AU92" s="301">
        <f t="shared" si="4"/>
        <v>0</v>
      </c>
    </row>
    <row r="93" spans="2:47">
      <c r="B93" s="202" t="s">
        <v>532</v>
      </c>
      <c r="C93" s="302" t="s">
        <v>316</v>
      </c>
      <c r="D93" s="203" t="s">
        <v>330</v>
      </c>
      <c r="E93" s="204" t="s">
        <v>329</v>
      </c>
      <c r="F93" s="411">
        <v>26.81</v>
      </c>
      <c r="G93" s="205">
        <f t="shared" si="3"/>
        <v>26.81</v>
      </c>
      <c r="P93" s="205">
        <v>22.34</v>
      </c>
      <c r="AT93" s="205">
        <v>4.47</v>
      </c>
      <c r="AU93" s="301">
        <f t="shared" si="4"/>
        <v>0</v>
      </c>
    </row>
    <row r="94" spans="2:47">
      <c r="B94" s="202" t="s">
        <v>487</v>
      </c>
      <c r="C94" s="302">
        <v>1431</v>
      </c>
      <c r="D94" s="203" t="s">
        <v>533</v>
      </c>
      <c r="E94" s="204" t="s">
        <v>534</v>
      </c>
      <c r="F94" s="411">
        <v>1800</v>
      </c>
      <c r="G94" s="205">
        <f t="shared" si="3"/>
        <v>1800</v>
      </c>
      <c r="AS94" s="205">
        <v>1500</v>
      </c>
      <c r="AT94" s="205">
        <v>300</v>
      </c>
      <c r="AU94" s="301">
        <f t="shared" si="4"/>
        <v>0</v>
      </c>
    </row>
    <row r="95" spans="2:47">
      <c r="B95" s="202" t="s">
        <v>487</v>
      </c>
      <c r="C95" s="302">
        <v>1432</v>
      </c>
      <c r="D95" s="203" t="s">
        <v>481</v>
      </c>
      <c r="E95" s="204" t="s">
        <v>535</v>
      </c>
      <c r="F95" s="411">
        <v>100</v>
      </c>
      <c r="G95" s="205">
        <f t="shared" si="3"/>
        <v>100</v>
      </c>
      <c r="AM95" s="205">
        <v>100</v>
      </c>
      <c r="AU95" s="301">
        <f t="shared" si="4"/>
        <v>0</v>
      </c>
    </row>
    <row r="96" spans="2:47">
      <c r="B96" s="202" t="s">
        <v>487</v>
      </c>
      <c r="C96" s="302" t="s">
        <v>346</v>
      </c>
      <c r="D96" s="203" t="s">
        <v>330</v>
      </c>
      <c r="E96" s="204" t="s">
        <v>329</v>
      </c>
      <c r="F96" s="411">
        <v>20.98</v>
      </c>
      <c r="G96" s="205">
        <f t="shared" si="3"/>
        <v>20.979999999999997</v>
      </c>
      <c r="P96" s="205">
        <v>17.489999999999998</v>
      </c>
      <c r="AT96" s="205">
        <v>3.49</v>
      </c>
      <c r="AU96" s="301">
        <f t="shared" si="4"/>
        <v>0</v>
      </c>
    </row>
    <row r="97" spans="2:47">
      <c r="B97" s="202" t="s">
        <v>541</v>
      </c>
      <c r="C97" s="302">
        <v>1433</v>
      </c>
      <c r="D97" s="203" t="s">
        <v>540</v>
      </c>
      <c r="E97" s="204" t="s">
        <v>536</v>
      </c>
      <c r="F97" s="411">
        <v>89.5</v>
      </c>
      <c r="G97" s="205">
        <f t="shared" si="3"/>
        <v>89.5</v>
      </c>
      <c r="AM97" s="205">
        <v>89.5</v>
      </c>
      <c r="AU97" s="301">
        <f t="shared" si="4"/>
        <v>0</v>
      </c>
    </row>
    <row r="98" spans="2:47">
      <c r="B98" s="202" t="s">
        <v>541</v>
      </c>
      <c r="C98" s="302">
        <v>1434</v>
      </c>
      <c r="D98" s="203" t="s">
        <v>540</v>
      </c>
      <c r="E98" s="204" t="s">
        <v>537</v>
      </c>
      <c r="F98" s="411">
        <v>110.65</v>
      </c>
      <c r="G98" s="205">
        <f t="shared" si="3"/>
        <v>110.65</v>
      </c>
      <c r="AS98" s="205">
        <v>94.2</v>
      </c>
      <c r="AT98" s="205">
        <v>16.45</v>
      </c>
      <c r="AU98" s="301">
        <f t="shared" si="4"/>
        <v>0</v>
      </c>
    </row>
    <row r="99" spans="2:47">
      <c r="B99" s="202" t="s">
        <v>541</v>
      </c>
      <c r="C99" s="302">
        <v>1435</v>
      </c>
      <c r="D99" s="203" t="s">
        <v>355</v>
      </c>
      <c r="E99" s="204" t="s">
        <v>538</v>
      </c>
      <c r="F99" s="411">
        <v>306.23</v>
      </c>
      <c r="G99" s="205">
        <f t="shared" si="3"/>
        <v>306.23</v>
      </c>
      <c r="J99" s="205">
        <v>304.36</v>
      </c>
      <c r="AT99" s="205">
        <v>1.87</v>
      </c>
      <c r="AU99" s="301">
        <f t="shared" si="4"/>
        <v>0</v>
      </c>
    </row>
    <row r="100" spans="2:47">
      <c r="B100" s="202" t="s">
        <v>541</v>
      </c>
      <c r="C100" s="302">
        <v>1436</v>
      </c>
      <c r="D100" s="203" t="s">
        <v>355</v>
      </c>
      <c r="E100" s="204" t="s">
        <v>539</v>
      </c>
      <c r="F100" s="411">
        <v>132.18</v>
      </c>
      <c r="G100" s="205">
        <f t="shared" si="3"/>
        <v>132.18</v>
      </c>
      <c r="N100" s="205">
        <v>80</v>
      </c>
      <c r="AS100" s="205">
        <v>30.15</v>
      </c>
      <c r="AT100" s="205">
        <v>22.03</v>
      </c>
      <c r="AU100" s="301">
        <f t="shared" si="4"/>
        <v>0</v>
      </c>
    </row>
    <row r="101" spans="2:47">
      <c r="B101" s="202" t="s">
        <v>541</v>
      </c>
      <c r="C101" s="302">
        <v>1437</v>
      </c>
      <c r="D101" s="203" t="s">
        <v>333</v>
      </c>
      <c r="E101" s="204" t="s">
        <v>547</v>
      </c>
      <c r="F101" s="411">
        <v>157.25</v>
      </c>
      <c r="G101" s="205">
        <f t="shared" si="3"/>
        <v>157.25</v>
      </c>
      <c r="M101" s="205">
        <v>131.04</v>
      </c>
      <c r="AT101" s="205">
        <v>26.21</v>
      </c>
      <c r="AU101" s="301">
        <f t="shared" si="4"/>
        <v>0</v>
      </c>
    </row>
    <row r="102" spans="2:47">
      <c r="B102" s="202" t="s">
        <v>541</v>
      </c>
      <c r="C102" s="302">
        <v>1438</v>
      </c>
      <c r="D102" s="203" t="s">
        <v>334</v>
      </c>
      <c r="E102" s="204" t="s">
        <v>548</v>
      </c>
      <c r="F102" s="411">
        <v>582.73</v>
      </c>
      <c r="G102" s="205">
        <f t="shared" si="3"/>
        <v>582.73</v>
      </c>
      <c r="N102" s="205">
        <v>21.38</v>
      </c>
      <c r="U102" s="206">
        <v>40</v>
      </c>
      <c r="Z102" s="205">
        <v>439.46</v>
      </c>
      <c r="AT102" s="205">
        <v>81.89</v>
      </c>
      <c r="AU102" s="301">
        <f t="shared" si="4"/>
        <v>0</v>
      </c>
    </row>
    <row r="103" spans="2:47">
      <c r="B103" s="202" t="s">
        <v>541</v>
      </c>
      <c r="C103" s="302" t="s">
        <v>346</v>
      </c>
      <c r="D103" s="203" t="s">
        <v>330</v>
      </c>
      <c r="E103" s="204" t="s">
        <v>553</v>
      </c>
      <c r="F103" s="411">
        <v>82.8</v>
      </c>
      <c r="G103" s="205">
        <f t="shared" si="3"/>
        <v>82.8</v>
      </c>
      <c r="P103" s="205">
        <v>69</v>
      </c>
      <c r="AT103" s="205">
        <v>13.8</v>
      </c>
      <c r="AU103" s="301">
        <f t="shared" si="4"/>
        <v>0</v>
      </c>
    </row>
    <row r="104" spans="2:47">
      <c r="B104" s="202" t="s">
        <v>541</v>
      </c>
      <c r="C104" s="302">
        <v>1439</v>
      </c>
      <c r="D104" s="203" t="s">
        <v>334</v>
      </c>
      <c r="E104" s="204" t="s">
        <v>335</v>
      </c>
      <c r="F104" s="411">
        <v>1016.2</v>
      </c>
      <c r="G104" s="205">
        <f t="shared" si="3"/>
        <v>1016.2</v>
      </c>
      <c r="H104" s="205">
        <v>1016.2</v>
      </c>
      <c r="AU104" s="301">
        <f t="shared" si="4"/>
        <v>0</v>
      </c>
    </row>
    <row r="105" spans="2:47">
      <c r="B105" s="202" t="s">
        <v>541</v>
      </c>
      <c r="C105" s="302">
        <v>1440</v>
      </c>
      <c r="D105" s="203" t="s">
        <v>301</v>
      </c>
      <c r="E105" s="204" t="s">
        <v>336</v>
      </c>
      <c r="F105" s="411">
        <v>247.31</v>
      </c>
      <c r="G105" s="205">
        <f t="shared" si="3"/>
        <v>247.31</v>
      </c>
      <c r="I105" s="205">
        <v>247.31</v>
      </c>
      <c r="AU105" s="301">
        <f t="shared" si="4"/>
        <v>0</v>
      </c>
    </row>
    <row r="106" spans="2:47">
      <c r="B106" s="202" t="s">
        <v>541</v>
      </c>
      <c r="C106" s="302">
        <v>1441</v>
      </c>
      <c r="D106" s="203" t="s">
        <v>440</v>
      </c>
      <c r="E106" s="204" t="s">
        <v>335</v>
      </c>
      <c r="F106" s="411">
        <v>368.78</v>
      </c>
      <c r="G106" s="205">
        <f t="shared" si="3"/>
        <v>368.78</v>
      </c>
      <c r="H106" s="205">
        <v>368.78</v>
      </c>
      <c r="AU106" s="301">
        <f t="shared" si="4"/>
        <v>0</v>
      </c>
    </row>
    <row r="107" spans="2:47">
      <c r="B107" s="202" t="s">
        <v>541</v>
      </c>
      <c r="C107" s="302">
        <v>1442</v>
      </c>
      <c r="D107" s="203" t="s">
        <v>301</v>
      </c>
      <c r="E107" s="204" t="s">
        <v>336</v>
      </c>
      <c r="F107" s="411">
        <v>248.3</v>
      </c>
      <c r="G107" s="205">
        <f t="shared" si="3"/>
        <v>248.3</v>
      </c>
      <c r="I107" s="205">
        <v>248.3</v>
      </c>
      <c r="AU107" s="301">
        <f t="shared" si="4"/>
        <v>0</v>
      </c>
    </row>
    <row r="108" spans="2:47">
      <c r="B108" s="202" t="s">
        <v>541</v>
      </c>
      <c r="C108" s="302">
        <v>1443</v>
      </c>
      <c r="D108" s="203" t="s">
        <v>472</v>
      </c>
      <c r="G108" s="205">
        <f t="shared" si="3"/>
        <v>0</v>
      </c>
      <c r="AU108" s="301">
        <f t="shared" si="4"/>
        <v>0</v>
      </c>
    </row>
    <row r="109" spans="2:47">
      <c r="B109" s="202" t="s">
        <v>541</v>
      </c>
      <c r="C109" s="302">
        <v>1444</v>
      </c>
      <c r="D109" s="203" t="s">
        <v>563</v>
      </c>
      <c r="E109" s="204" t="s">
        <v>562</v>
      </c>
      <c r="F109" s="411">
        <v>100</v>
      </c>
      <c r="G109" s="205">
        <f t="shared" si="3"/>
        <v>100</v>
      </c>
      <c r="AS109" s="205">
        <v>100</v>
      </c>
      <c r="AU109" s="301">
        <f t="shared" si="4"/>
        <v>0</v>
      </c>
    </row>
    <row r="110" spans="2:47">
      <c r="B110" s="202" t="s">
        <v>541</v>
      </c>
      <c r="C110" s="302">
        <v>1445</v>
      </c>
      <c r="D110" s="203" t="s">
        <v>560</v>
      </c>
      <c r="E110" s="204" t="s">
        <v>561</v>
      </c>
      <c r="F110" s="411">
        <v>450</v>
      </c>
      <c r="G110" s="205">
        <f t="shared" si="3"/>
        <v>450</v>
      </c>
      <c r="AB110" s="205">
        <v>375</v>
      </c>
      <c r="AT110" s="205">
        <v>75</v>
      </c>
      <c r="AU110" s="301">
        <f t="shared" si="4"/>
        <v>0</v>
      </c>
    </row>
    <row r="111" spans="2:47">
      <c r="B111" s="202" t="s">
        <v>541</v>
      </c>
      <c r="C111" s="302">
        <v>1446</v>
      </c>
      <c r="D111" s="203" t="s">
        <v>583</v>
      </c>
      <c r="E111" s="204" t="s">
        <v>416</v>
      </c>
      <c r="F111" s="411">
        <v>130.25</v>
      </c>
      <c r="G111" s="205">
        <f t="shared" si="3"/>
        <v>130.25</v>
      </c>
      <c r="AA111" s="205">
        <v>120</v>
      </c>
      <c r="AO111" s="205">
        <v>10.25</v>
      </c>
      <c r="AU111" s="301">
        <f t="shared" si="4"/>
        <v>0</v>
      </c>
    </row>
    <row r="112" spans="2:47">
      <c r="B112" s="202" t="s">
        <v>541</v>
      </c>
      <c r="C112" s="302">
        <v>1447</v>
      </c>
      <c r="D112" s="203" t="s">
        <v>580</v>
      </c>
      <c r="E112" s="204" t="s">
        <v>581</v>
      </c>
      <c r="F112" s="411">
        <v>155</v>
      </c>
      <c r="G112" s="205">
        <f t="shared" si="3"/>
        <v>155</v>
      </c>
      <c r="AC112" s="205">
        <v>155</v>
      </c>
      <c r="AU112" s="301">
        <f t="shared" si="4"/>
        <v>0</v>
      </c>
    </row>
    <row r="113" spans="2:47">
      <c r="B113" s="202" t="s">
        <v>541</v>
      </c>
      <c r="C113" s="302">
        <v>1448</v>
      </c>
      <c r="D113" s="203" t="s">
        <v>334</v>
      </c>
      <c r="E113" s="204" t="s">
        <v>335</v>
      </c>
      <c r="F113" s="411">
        <v>1044.98</v>
      </c>
      <c r="G113" s="205">
        <f t="shared" si="3"/>
        <v>1044.98</v>
      </c>
      <c r="H113" s="205">
        <v>1044.98</v>
      </c>
      <c r="AU113" s="301">
        <f t="shared" si="4"/>
        <v>0</v>
      </c>
    </row>
    <row r="114" spans="2:47">
      <c r="B114" s="202" t="s">
        <v>541</v>
      </c>
      <c r="C114" s="302">
        <v>1449</v>
      </c>
      <c r="D114" s="203" t="s">
        <v>301</v>
      </c>
      <c r="E114" s="204" t="s">
        <v>582</v>
      </c>
      <c r="F114" s="411">
        <v>388</v>
      </c>
      <c r="G114" s="205">
        <f t="shared" si="3"/>
        <v>388</v>
      </c>
      <c r="I114" s="205">
        <v>388</v>
      </c>
      <c r="AU114" s="301">
        <f t="shared" si="4"/>
        <v>0</v>
      </c>
    </row>
    <row r="115" spans="2:47">
      <c r="B115" s="202" t="s">
        <v>541</v>
      </c>
      <c r="C115" s="302" t="s">
        <v>346</v>
      </c>
      <c r="D115" s="203" t="s">
        <v>330</v>
      </c>
      <c r="E115" s="204" t="s">
        <v>329</v>
      </c>
      <c r="F115" s="411">
        <v>20.68</v>
      </c>
      <c r="G115" s="205">
        <f t="shared" si="3"/>
        <v>20.68</v>
      </c>
      <c r="P115" s="205">
        <v>17.239999999999998</v>
      </c>
      <c r="AT115" s="205">
        <v>3.44</v>
      </c>
      <c r="AU115" s="301">
        <f t="shared" si="4"/>
        <v>0</v>
      </c>
    </row>
    <row r="116" spans="2:47">
      <c r="B116" s="202" t="s">
        <v>587</v>
      </c>
      <c r="C116" s="302" t="s">
        <v>346</v>
      </c>
      <c r="D116" s="203" t="s">
        <v>338</v>
      </c>
      <c r="E116" s="204" t="s">
        <v>586</v>
      </c>
      <c r="F116" s="411">
        <v>249</v>
      </c>
      <c r="G116" s="205">
        <f t="shared" si="3"/>
        <v>249</v>
      </c>
      <c r="AO116" s="205">
        <v>249</v>
      </c>
      <c r="AU116" s="301">
        <f t="shared" si="4"/>
        <v>0</v>
      </c>
    </row>
    <row r="117" spans="2:47">
      <c r="B117" s="202" t="s">
        <v>587</v>
      </c>
      <c r="C117" s="302" t="s">
        <v>346</v>
      </c>
      <c r="D117" s="203" t="s">
        <v>323</v>
      </c>
      <c r="E117" s="204" t="s">
        <v>424</v>
      </c>
      <c r="F117" s="411">
        <v>47</v>
      </c>
      <c r="G117" s="205">
        <f t="shared" si="3"/>
        <v>47</v>
      </c>
      <c r="AO117" s="205">
        <v>47</v>
      </c>
      <c r="AU117" s="301">
        <f t="shared" si="4"/>
        <v>0</v>
      </c>
    </row>
    <row r="118" spans="2:47">
      <c r="B118" s="202" t="s">
        <v>587</v>
      </c>
      <c r="C118" s="302" t="s">
        <v>346</v>
      </c>
      <c r="D118" s="203" t="s">
        <v>338</v>
      </c>
      <c r="E118" s="204" t="s">
        <v>604</v>
      </c>
      <c r="F118" s="411">
        <v>51</v>
      </c>
      <c r="G118" s="205">
        <f t="shared" si="3"/>
        <v>51</v>
      </c>
      <c r="AO118" s="205">
        <v>51</v>
      </c>
      <c r="AU118" s="301">
        <f t="shared" si="4"/>
        <v>0</v>
      </c>
    </row>
    <row r="119" spans="2:47">
      <c r="B119" s="202" t="s">
        <v>616</v>
      </c>
      <c r="C119" s="302" t="s">
        <v>346</v>
      </c>
      <c r="D119" s="203" t="s">
        <v>338</v>
      </c>
      <c r="E119" s="204" t="s">
        <v>617</v>
      </c>
      <c r="F119" s="411">
        <v>249</v>
      </c>
      <c r="G119" s="205">
        <f t="shared" si="3"/>
        <v>249</v>
      </c>
      <c r="AO119" s="205">
        <v>249</v>
      </c>
      <c r="AU119" s="301">
        <f t="shared" si="4"/>
        <v>0</v>
      </c>
    </row>
    <row r="120" spans="2:47">
      <c r="B120" s="202" t="s">
        <v>616</v>
      </c>
      <c r="C120" s="302" t="s">
        <v>346</v>
      </c>
      <c r="D120" s="203" t="s">
        <v>323</v>
      </c>
      <c r="E120" s="204" t="s">
        <v>618</v>
      </c>
      <c r="F120" s="411">
        <v>47</v>
      </c>
      <c r="G120" s="205">
        <f t="shared" si="3"/>
        <v>47</v>
      </c>
      <c r="AO120" s="205">
        <v>47</v>
      </c>
      <c r="AU120" s="301">
        <f t="shared" si="4"/>
        <v>0</v>
      </c>
    </row>
    <row r="121" spans="2:47">
      <c r="B121" s="202" t="s">
        <v>616</v>
      </c>
      <c r="C121" s="302" t="s">
        <v>346</v>
      </c>
      <c r="D121" s="203" t="s">
        <v>330</v>
      </c>
      <c r="E121" s="204" t="s">
        <v>329</v>
      </c>
      <c r="F121" s="411">
        <v>24.09</v>
      </c>
      <c r="G121" s="205">
        <f t="shared" si="3"/>
        <v>24.089999999999996</v>
      </c>
      <c r="P121" s="205">
        <v>20.079999999999998</v>
      </c>
      <c r="AT121" s="205">
        <v>4.01</v>
      </c>
      <c r="AU121" s="301">
        <f t="shared" si="4"/>
        <v>0</v>
      </c>
    </row>
    <row r="122" spans="2:47">
      <c r="B122" s="202" t="s">
        <v>616</v>
      </c>
      <c r="C122" s="302" t="s">
        <v>346</v>
      </c>
      <c r="D122" s="203" t="s">
        <v>338</v>
      </c>
      <c r="E122" s="204" t="s">
        <v>604</v>
      </c>
      <c r="F122" s="411">
        <v>51</v>
      </c>
      <c r="G122" s="205">
        <f t="shared" si="3"/>
        <v>51</v>
      </c>
      <c r="AO122" s="205">
        <v>51</v>
      </c>
      <c r="AU122" s="301">
        <f t="shared" si="4"/>
        <v>0</v>
      </c>
    </row>
    <row r="123" spans="2:47">
      <c r="B123" s="202" t="s">
        <v>588</v>
      </c>
      <c r="C123" s="302" t="s">
        <v>346</v>
      </c>
      <c r="D123" s="203" t="s">
        <v>323</v>
      </c>
      <c r="E123" s="204" t="s">
        <v>324</v>
      </c>
      <c r="F123" s="411">
        <v>150.32</v>
      </c>
      <c r="G123" s="205">
        <f t="shared" si="3"/>
        <v>150.32</v>
      </c>
      <c r="AH123" s="205">
        <v>143.16</v>
      </c>
      <c r="AT123" s="205">
        <v>7.16</v>
      </c>
      <c r="AU123" s="301">
        <f t="shared" si="4"/>
        <v>0</v>
      </c>
    </row>
    <row r="124" spans="2:47">
      <c r="B124" s="202" t="s">
        <v>594</v>
      </c>
      <c r="C124" s="302">
        <v>1450</v>
      </c>
      <c r="D124" s="203" t="s">
        <v>599</v>
      </c>
      <c r="E124" s="204" t="s">
        <v>601</v>
      </c>
      <c r="G124" s="205">
        <f t="shared" si="3"/>
        <v>0</v>
      </c>
      <c r="AU124" s="301">
        <f t="shared" si="4"/>
        <v>0</v>
      </c>
    </row>
    <row r="125" spans="2:47">
      <c r="B125" s="202" t="s">
        <v>594</v>
      </c>
      <c r="C125" s="302">
        <v>1451</v>
      </c>
      <c r="D125" s="203" t="s">
        <v>600</v>
      </c>
      <c r="E125" s="204" t="s">
        <v>601</v>
      </c>
      <c r="G125" s="205">
        <f t="shared" si="3"/>
        <v>0</v>
      </c>
      <c r="AU125" s="301">
        <f t="shared" si="4"/>
        <v>0</v>
      </c>
    </row>
    <row r="126" spans="2:47">
      <c r="B126" s="202" t="s">
        <v>603</v>
      </c>
      <c r="C126" s="302">
        <v>1452</v>
      </c>
      <c r="D126" s="203" t="s">
        <v>355</v>
      </c>
      <c r="E126" s="204" t="s">
        <v>589</v>
      </c>
      <c r="F126" s="411">
        <v>17.14</v>
      </c>
      <c r="G126" s="205">
        <f t="shared" si="3"/>
        <v>17.14</v>
      </c>
      <c r="M126" s="205">
        <v>14.28</v>
      </c>
      <c r="AT126" s="205">
        <v>2.86</v>
      </c>
      <c r="AU126" s="301">
        <f t="shared" si="4"/>
        <v>0</v>
      </c>
    </row>
    <row r="127" spans="2:47">
      <c r="B127" s="202" t="s">
        <v>590</v>
      </c>
      <c r="C127" s="302" t="s">
        <v>346</v>
      </c>
      <c r="D127" s="203" t="s">
        <v>338</v>
      </c>
      <c r="E127" s="204" t="s">
        <v>341</v>
      </c>
      <c r="F127" s="411">
        <v>149.76</v>
      </c>
      <c r="G127" s="205">
        <f t="shared" si="3"/>
        <v>149.76</v>
      </c>
      <c r="Z127" s="205">
        <v>124.8</v>
      </c>
      <c r="AT127" s="205">
        <v>24.96</v>
      </c>
      <c r="AU127" s="301">
        <f t="shared" si="4"/>
        <v>0</v>
      </c>
    </row>
    <row r="128" spans="2:47">
      <c r="B128" s="202" t="s">
        <v>591</v>
      </c>
      <c r="C128" s="302" t="s">
        <v>346</v>
      </c>
      <c r="D128" s="203" t="s">
        <v>330</v>
      </c>
      <c r="E128" s="204" t="s">
        <v>329</v>
      </c>
      <c r="F128" s="411">
        <v>1.59</v>
      </c>
      <c r="G128" s="205">
        <f t="shared" si="3"/>
        <v>1.59</v>
      </c>
      <c r="P128" s="205">
        <v>1.33</v>
      </c>
      <c r="AT128" s="205">
        <v>0.26</v>
      </c>
      <c r="AU128" s="301">
        <f t="shared" si="4"/>
        <v>0</v>
      </c>
    </row>
    <row r="129" spans="2:47">
      <c r="B129" s="202" t="s">
        <v>603</v>
      </c>
      <c r="C129" s="302">
        <v>1453</v>
      </c>
      <c r="D129" s="203" t="s">
        <v>472</v>
      </c>
      <c r="G129" s="205">
        <f t="shared" si="3"/>
        <v>0</v>
      </c>
      <c r="AU129" s="301">
        <f t="shared" si="4"/>
        <v>0</v>
      </c>
    </row>
    <row r="130" spans="2:47">
      <c r="B130" s="202" t="s">
        <v>603</v>
      </c>
      <c r="C130" s="302">
        <v>1454</v>
      </c>
      <c r="D130" s="203" t="s">
        <v>595</v>
      </c>
      <c r="E130" s="204" t="s">
        <v>596</v>
      </c>
      <c r="F130" s="411">
        <v>360</v>
      </c>
      <c r="G130" s="205">
        <f t="shared" si="3"/>
        <v>360</v>
      </c>
      <c r="AA130" s="205">
        <v>300</v>
      </c>
      <c r="AT130" s="205">
        <v>60</v>
      </c>
      <c r="AU130" s="301">
        <f t="shared" si="4"/>
        <v>0</v>
      </c>
    </row>
    <row r="131" spans="2:47">
      <c r="B131" s="202" t="s">
        <v>603</v>
      </c>
      <c r="C131" s="302">
        <v>1455</v>
      </c>
      <c r="D131" s="203" t="s">
        <v>592</v>
      </c>
      <c r="E131" s="204" t="s">
        <v>593</v>
      </c>
      <c r="F131" s="411">
        <v>122.72</v>
      </c>
      <c r="G131" s="205">
        <f t="shared" si="3"/>
        <v>122.72</v>
      </c>
      <c r="M131" s="205">
        <v>102.27</v>
      </c>
      <c r="AT131" s="205">
        <v>20.45</v>
      </c>
      <c r="AU131" s="301">
        <f t="shared" si="4"/>
        <v>0</v>
      </c>
    </row>
    <row r="132" spans="2:47">
      <c r="B132" s="202" t="s">
        <v>603</v>
      </c>
      <c r="C132" s="302">
        <v>1456</v>
      </c>
      <c r="D132" s="203" t="s">
        <v>583</v>
      </c>
      <c r="E132" s="204" t="s">
        <v>416</v>
      </c>
      <c r="F132" s="411">
        <v>172.29</v>
      </c>
      <c r="G132" s="205">
        <f t="shared" si="3"/>
        <v>172.29000000000002</v>
      </c>
      <c r="AA132" s="205">
        <v>92.29</v>
      </c>
      <c r="AO132" s="205">
        <v>80</v>
      </c>
      <c r="AU132" s="301">
        <f t="shared" si="4"/>
        <v>0</v>
      </c>
    </row>
    <row r="133" spans="2:47">
      <c r="B133" s="202" t="s">
        <v>603</v>
      </c>
      <c r="C133" s="302">
        <v>1457</v>
      </c>
      <c r="D133" s="203" t="s">
        <v>605</v>
      </c>
      <c r="E133" s="204" t="s">
        <v>606</v>
      </c>
      <c r="F133" s="411">
        <v>50</v>
      </c>
      <c r="G133" s="205">
        <f t="shared" si="3"/>
        <v>50</v>
      </c>
      <c r="U133" s="206">
        <v>50</v>
      </c>
      <c r="AU133" s="301">
        <f t="shared" si="4"/>
        <v>0</v>
      </c>
    </row>
    <row r="134" spans="2:47">
      <c r="B134" s="202" t="s">
        <v>603</v>
      </c>
      <c r="C134" s="302" t="s">
        <v>346</v>
      </c>
      <c r="D134" s="203" t="s">
        <v>323</v>
      </c>
      <c r="E134" s="204" t="s">
        <v>633</v>
      </c>
      <c r="F134" s="411">
        <v>47</v>
      </c>
      <c r="G134" s="205">
        <f t="shared" ref="G134:G190" si="5">SUM(H134:AT134)</f>
        <v>47</v>
      </c>
      <c r="AO134" s="205">
        <v>47</v>
      </c>
      <c r="AU134" s="301">
        <f t="shared" si="4"/>
        <v>0</v>
      </c>
    </row>
    <row r="135" spans="2:47">
      <c r="B135" s="202" t="s">
        <v>631</v>
      </c>
      <c r="C135" s="302" t="s">
        <v>346</v>
      </c>
      <c r="D135" s="203" t="s">
        <v>338</v>
      </c>
      <c r="E135" s="204" t="s">
        <v>632</v>
      </c>
      <c r="F135" s="411">
        <v>51</v>
      </c>
      <c r="G135" s="205">
        <f t="shared" si="5"/>
        <v>51</v>
      </c>
      <c r="AO135" s="205">
        <v>51</v>
      </c>
      <c r="AU135" s="301">
        <f t="shared" si="4"/>
        <v>0</v>
      </c>
    </row>
    <row r="136" spans="2:47">
      <c r="B136" s="202" t="s">
        <v>631</v>
      </c>
      <c r="C136" s="302" t="s">
        <v>346</v>
      </c>
      <c r="D136" s="203" t="s">
        <v>338</v>
      </c>
      <c r="E136" s="204" t="s">
        <v>630</v>
      </c>
      <c r="F136" s="411">
        <v>249</v>
      </c>
      <c r="G136" s="205">
        <f t="shared" si="5"/>
        <v>249</v>
      </c>
      <c r="AO136" s="205">
        <v>249</v>
      </c>
      <c r="AU136" s="301">
        <f t="shared" si="4"/>
        <v>0</v>
      </c>
    </row>
    <row r="137" spans="2:47">
      <c r="B137" s="202" t="s">
        <v>608</v>
      </c>
      <c r="C137" s="302" t="s">
        <v>346</v>
      </c>
      <c r="D137" s="203" t="s">
        <v>330</v>
      </c>
      <c r="E137" s="204" t="s">
        <v>607</v>
      </c>
      <c r="F137" s="411">
        <v>24.55</v>
      </c>
      <c r="G137" s="205">
        <f t="shared" si="5"/>
        <v>24.55</v>
      </c>
      <c r="P137" s="205">
        <v>20.46</v>
      </c>
      <c r="AT137" s="205">
        <v>4.09</v>
      </c>
      <c r="AU137" s="301">
        <f t="shared" si="4"/>
        <v>0</v>
      </c>
    </row>
    <row r="138" spans="2:47">
      <c r="B138" s="202" t="s">
        <v>603</v>
      </c>
      <c r="C138" s="302">
        <v>1458</v>
      </c>
      <c r="D138" s="203" t="s">
        <v>459</v>
      </c>
      <c r="E138" s="204" t="s">
        <v>439</v>
      </c>
      <c r="F138" s="411">
        <v>77.25</v>
      </c>
      <c r="G138" s="205">
        <f t="shared" si="5"/>
        <v>77.25</v>
      </c>
      <c r="AR138" s="205">
        <v>77.25</v>
      </c>
      <c r="AU138" s="301">
        <f t="shared" si="4"/>
        <v>0</v>
      </c>
    </row>
    <row r="139" spans="2:47">
      <c r="B139" s="202" t="s">
        <v>603</v>
      </c>
      <c r="C139" s="302">
        <v>1459</v>
      </c>
      <c r="D139" s="203" t="s">
        <v>334</v>
      </c>
      <c r="E139" s="204" t="s">
        <v>335</v>
      </c>
      <c r="F139" s="411">
        <v>1030.78</v>
      </c>
      <c r="G139" s="205">
        <f t="shared" si="5"/>
        <v>1030.78</v>
      </c>
      <c r="H139" s="205">
        <v>1030.78</v>
      </c>
      <c r="AU139" s="301">
        <f t="shared" si="4"/>
        <v>0</v>
      </c>
    </row>
    <row r="140" spans="2:47">
      <c r="B140" s="202" t="s">
        <v>603</v>
      </c>
      <c r="C140" s="302">
        <v>1460</v>
      </c>
      <c r="D140" s="203" t="s">
        <v>301</v>
      </c>
      <c r="E140" s="204" t="s">
        <v>336</v>
      </c>
      <c r="F140" s="411">
        <v>388.2</v>
      </c>
      <c r="G140" s="205">
        <f t="shared" si="5"/>
        <v>388.2</v>
      </c>
      <c r="I140" s="205">
        <v>388.2</v>
      </c>
      <c r="AU140" s="301">
        <f t="shared" si="4"/>
        <v>0</v>
      </c>
    </row>
    <row r="141" spans="2:47">
      <c r="B141" s="202" t="s">
        <v>603</v>
      </c>
      <c r="C141" s="302">
        <v>1461</v>
      </c>
      <c r="D141" s="203" t="s">
        <v>334</v>
      </c>
      <c r="E141" s="204" t="s">
        <v>548</v>
      </c>
      <c r="F141" s="411">
        <v>174.34</v>
      </c>
      <c r="G141" s="205">
        <f t="shared" si="5"/>
        <v>174.34</v>
      </c>
      <c r="L141" s="205">
        <v>21.45</v>
      </c>
      <c r="N141" s="205">
        <v>18.850000000000001</v>
      </c>
      <c r="AM141" s="205">
        <v>111.7</v>
      </c>
      <c r="AT141" s="205">
        <v>22.34</v>
      </c>
      <c r="AU141" s="301">
        <f t="shared" si="4"/>
        <v>0</v>
      </c>
    </row>
    <row r="142" spans="2:47">
      <c r="B142" s="202" t="s">
        <v>603</v>
      </c>
      <c r="C142" s="302">
        <v>1462</v>
      </c>
      <c r="D142" s="203" t="s">
        <v>343</v>
      </c>
      <c r="E142" s="204" t="s">
        <v>620</v>
      </c>
      <c r="F142" s="411">
        <v>100.8</v>
      </c>
      <c r="G142" s="205">
        <f t="shared" si="5"/>
        <v>100.8</v>
      </c>
      <c r="AB142" s="205">
        <v>84</v>
      </c>
      <c r="AT142" s="205">
        <v>16.8</v>
      </c>
      <c r="AU142" s="301">
        <f t="shared" si="4"/>
        <v>0</v>
      </c>
    </row>
    <row r="143" spans="2:47">
      <c r="B143" s="202" t="s">
        <v>603</v>
      </c>
      <c r="C143" s="302">
        <v>1463</v>
      </c>
      <c r="D143" s="203" t="s">
        <v>622</v>
      </c>
      <c r="E143" s="204" t="s">
        <v>581</v>
      </c>
      <c r="F143" s="411">
        <v>132</v>
      </c>
      <c r="G143" s="205">
        <f t="shared" si="5"/>
        <v>132</v>
      </c>
      <c r="AC143" s="205">
        <v>132</v>
      </c>
      <c r="AT143" s="205">
        <v>0</v>
      </c>
      <c r="AU143" s="301">
        <f t="shared" si="4"/>
        <v>0</v>
      </c>
    </row>
    <row r="144" spans="2:47">
      <c r="B144" s="202" t="s">
        <v>603</v>
      </c>
      <c r="C144" s="302">
        <v>1464</v>
      </c>
      <c r="D144" s="203" t="s">
        <v>623</v>
      </c>
      <c r="E144" s="204" t="s">
        <v>621</v>
      </c>
      <c r="F144" s="411">
        <v>1764</v>
      </c>
      <c r="G144" s="205">
        <f t="shared" si="5"/>
        <v>1764</v>
      </c>
      <c r="T144" s="205">
        <v>1470</v>
      </c>
      <c r="AT144" s="205">
        <v>294</v>
      </c>
      <c r="AU144" s="301">
        <f t="shared" si="4"/>
        <v>0</v>
      </c>
    </row>
    <row r="145" spans="2:47">
      <c r="B145" s="202" t="s">
        <v>603</v>
      </c>
      <c r="C145" s="302">
        <v>1465</v>
      </c>
      <c r="D145" s="203" t="s">
        <v>409</v>
      </c>
      <c r="E145" s="204" t="s">
        <v>628</v>
      </c>
      <c r="F145" s="411">
        <v>140</v>
      </c>
      <c r="G145" s="205">
        <f t="shared" si="5"/>
        <v>140</v>
      </c>
      <c r="AE145" s="205">
        <v>10</v>
      </c>
      <c r="AM145" s="205">
        <v>130</v>
      </c>
      <c r="AT145" s="205">
        <v>0</v>
      </c>
      <c r="AU145" s="301">
        <f t="shared" si="4"/>
        <v>0</v>
      </c>
    </row>
    <row r="146" spans="2:47">
      <c r="B146" s="202" t="s">
        <v>603</v>
      </c>
      <c r="C146" s="302">
        <v>1466</v>
      </c>
      <c r="D146" s="203" t="s">
        <v>349</v>
      </c>
      <c r="E146" s="204" t="s">
        <v>627</v>
      </c>
      <c r="F146" s="411">
        <v>1560</v>
      </c>
      <c r="G146" s="205">
        <f t="shared" si="5"/>
        <v>1560</v>
      </c>
      <c r="Z146" s="205">
        <v>1200</v>
      </c>
      <c r="AC146" s="205">
        <v>100</v>
      </c>
      <c r="AT146" s="205">
        <v>260</v>
      </c>
      <c r="AU146" s="301">
        <f t="shared" ref="AU146:AU177" si="6">SUM(H146:AT146)-F146</f>
        <v>0</v>
      </c>
    </row>
    <row r="147" spans="2:47">
      <c r="B147" s="202" t="s">
        <v>603</v>
      </c>
      <c r="C147" s="302">
        <v>1467</v>
      </c>
      <c r="D147" s="203" t="s">
        <v>420</v>
      </c>
      <c r="E147" s="204" t="s">
        <v>629</v>
      </c>
      <c r="F147" s="411">
        <v>160.56</v>
      </c>
      <c r="G147" s="205">
        <f t="shared" si="5"/>
        <v>160.56</v>
      </c>
      <c r="AH147" s="205">
        <v>133.80000000000001</v>
      </c>
      <c r="AT147" s="205">
        <v>26.76</v>
      </c>
      <c r="AU147" s="301">
        <f t="shared" si="6"/>
        <v>0</v>
      </c>
    </row>
    <row r="148" spans="2:47">
      <c r="B148" s="231" t="s">
        <v>651</v>
      </c>
      <c r="C148" s="302">
        <v>1468</v>
      </c>
      <c r="D148" s="203" t="s">
        <v>637</v>
      </c>
      <c r="E148" s="204" t="s">
        <v>638</v>
      </c>
      <c r="F148" s="411">
        <v>147.6</v>
      </c>
      <c r="G148" s="205">
        <f t="shared" si="5"/>
        <v>147.6</v>
      </c>
      <c r="AD148" s="205">
        <v>123</v>
      </c>
      <c r="AT148" s="205">
        <v>24.6</v>
      </c>
      <c r="AU148" s="301">
        <f t="shared" si="6"/>
        <v>0</v>
      </c>
    </row>
    <row r="149" spans="2:47">
      <c r="B149" s="231" t="s">
        <v>651</v>
      </c>
      <c r="C149" s="302" t="s">
        <v>346</v>
      </c>
      <c r="D149" s="203" t="s">
        <v>330</v>
      </c>
      <c r="E149" s="204" t="s">
        <v>607</v>
      </c>
      <c r="F149" s="411">
        <v>21.36</v>
      </c>
      <c r="G149" s="205">
        <f t="shared" si="5"/>
        <v>21.36</v>
      </c>
      <c r="P149" s="205">
        <v>17.8</v>
      </c>
      <c r="AT149" s="205">
        <v>3.56</v>
      </c>
      <c r="AU149" s="301">
        <f t="shared" si="6"/>
        <v>0</v>
      </c>
    </row>
    <row r="150" spans="2:47">
      <c r="B150" s="231" t="s">
        <v>651</v>
      </c>
      <c r="C150" s="302">
        <v>1469</v>
      </c>
      <c r="D150" s="203" t="s">
        <v>639</v>
      </c>
      <c r="E150" s="204" t="s">
        <v>640</v>
      </c>
      <c r="F150" s="411">
        <v>557.85</v>
      </c>
      <c r="G150" s="205">
        <f t="shared" si="5"/>
        <v>557.85</v>
      </c>
      <c r="AI150" s="205">
        <v>557.85</v>
      </c>
      <c r="AU150" s="301">
        <f t="shared" si="6"/>
        <v>0</v>
      </c>
    </row>
    <row r="151" spans="2:47">
      <c r="B151" s="231" t="s">
        <v>651</v>
      </c>
      <c r="C151" s="302">
        <v>1</v>
      </c>
      <c r="D151" s="203" t="s">
        <v>415</v>
      </c>
      <c r="E151" s="204" t="s">
        <v>416</v>
      </c>
      <c r="F151" s="411">
        <v>120</v>
      </c>
      <c r="G151" s="205">
        <f t="shared" si="5"/>
        <v>120</v>
      </c>
      <c r="AA151" s="205">
        <v>100</v>
      </c>
      <c r="AO151" s="205">
        <v>20</v>
      </c>
      <c r="AU151" s="301">
        <f t="shared" si="6"/>
        <v>0</v>
      </c>
    </row>
    <row r="152" spans="2:47">
      <c r="B152" s="231" t="s">
        <v>651</v>
      </c>
      <c r="C152" s="302">
        <v>2</v>
      </c>
      <c r="D152" s="203" t="s">
        <v>355</v>
      </c>
      <c r="E152" s="204" t="s">
        <v>641</v>
      </c>
      <c r="F152" s="411">
        <v>118.07</v>
      </c>
      <c r="G152" s="205">
        <f t="shared" si="5"/>
        <v>118.07000000000001</v>
      </c>
      <c r="J152" s="205">
        <v>112.36</v>
      </c>
      <c r="AB152" s="205">
        <v>2.2000000000000002</v>
      </c>
      <c r="AT152" s="205">
        <v>3.51</v>
      </c>
      <c r="AU152" s="301">
        <f t="shared" si="6"/>
        <v>0</v>
      </c>
    </row>
    <row r="153" spans="2:47">
      <c r="B153" s="231" t="s">
        <v>651</v>
      </c>
      <c r="C153" s="302">
        <v>3</v>
      </c>
      <c r="D153" s="203" t="s">
        <v>355</v>
      </c>
      <c r="E153" s="204" t="s">
        <v>641</v>
      </c>
      <c r="F153" s="411">
        <v>36.72</v>
      </c>
      <c r="G153" s="205">
        <f t="shared" si="5"/>
        <v>36.72</v>
      </c>
      <c r="J153" s="205">
        <v>30.6</v>
      </c>
      <c r="AT153" s="205">
        <v>6.12</v>
      </c>
      <c r="AU153" s="301">
        <f t="shared" si="6"/>
        <v>0</v>
      </c>
    </row>
    <row r="154" spans="2:47">
      <c r="B154" s="231" t="s">
        <v>651</v>
      </c>
      <c r="C154" s="302">
        <v>4</v>
      </c>
      <c r="D154" s="203" t="s">
        <v>642</v>
      </c>
      <c r="E154" s="204" t="s">
        <v>643</v>
      </c>
      <c r="F154" s="411">
        <v>825</v>
      </c>
      <c r="G154" s="205">
        <f t="shared" si="5"/>
        <v>825</v>
      </c>
      <c r="AD154" s="205">
        <v>235</v>
      </c>
      <c r="AE154" s="205">
        <v>590</v>
      </c>
      <c r="AU154" s="301">
        <f t="shared" si="6"/>
        <v>0</v>
      </c>
    </row>
    <row r="155" spans="2:47">
      <c r="B155" s="231" t="s">
        <v>651</v>
      </c>
      <c r="C155" s="302" t="s">
        <v>346</v>
      </c>
      <c r="D155" s="203" t="s">
        <v>330</v>
      </c>
      <c r="E155" s="204" t="s">
        <v>644</v>
      </c>
      <c r="F155" s="411">
        <v>82.8</v>
      </c>
      <c r="G155" s="205">
        <f t="shared" si="5"/>
        <v>82.8</v>
      </c>
      <c r="P155" s="205">
        <v>69</v>
      </c>
      <c r="AT155" s="205">
        <v>13.8</v>
      </c>
      <c r="AU155" s="301">
        <f t="shared" si="6"/>
        <v>0</v>
      </c>
    </row>
    <row r="156" spans="2:47">
      <c r="B156" s="231" t="s">
        <v>651</v>
      </c>
      <c r="C156" s="302" t="s">
        <v>346</v>
      </c>
      <c r="D156" s="203" t="s">
        <v>330</v>
      </c>
      <c r="E156" s="204" t="s">
        <v>607</v>
      </c>
      <c r="F156" s="411">
        <v>23.41</v>
      </c>
      <c r="G156" s="205">
        <f t="shared" si="5"/>
        <v>23.41</v>
      </c>
      <c r="P156" s="205">
        <v>19.510000000000002</v>
      </c>
      <c r="AT156" s="205">
        <v>3.9</v>
      </c>
      <c r="AU156" s="301">
        <f t="shared" si="6"/>
        <v>0</v>
      </c>
    </row>
    <row r="157" spans="2:47">
      <c r="B157" s="231" t="s">
        <v>651</v>
      </c>
      <c r="C157" s="302" t="s">
        <v>346</v>
      </c>
      <c r="D157" s="203" t="s">
        <v>323</v>
      </c>
      <c r="E157" s="204" t="s">
        <v>633</v>
      </c>
      <c r="F157" s="411">
        <v>47</v>
      </c>
      <c r="G157" s="205">
        <f t="shared" si="5"/>
        <v>47</v>
      </c>
      <c r="AO157" s="205">
        <v>47</v>
      </c>
      <c r="AU157" s="301">
        <f t="shared" si="6"/>
        <v>0</v>
      </c>
    </row>
    <row r="158" spans="2:47">
      <c r="B158" s="231" t="s">
        <v>651</v>
      </c>
      <c r="C158" s="302" t="s">
        <v>346</v>
      </c>
      <c r="D158" s="203" t="s">
        <v>338</v>
      </c>
      <c r="E158" s="204" t="s">
        <v>632</v>
      </c>
      <c r="F158" s="411">
        <v>51</v>
      </c>
      <c r="G158" s="205">
        <f t="shared" si="5"/>
        <v>51</v>
      </c>
      <c r="AO158" s="205">
        <v>51</v>
      </c>
      <c r="AU158" s="301">
        <f t="shared" si="6"/>
        <v>0</v>
      </c>
    </row>
    <row r="159" spans="2:47">
      <c r="B159" s="231" t="s">
        <v>651</v>
      </c>
      <c r="C159" s="302" t="s">
        <v>346</v>
      </c>
      <c r="D159" s="203" t="s">
        <v>338</v>
      </c>
      <c r="E159" s="204" t="s">
        <v>630</v>
      </c>
      <c r="F159" s="411">
        <v>249</v>
      </c>
      <c r="G159" s="205">
        <f t="shared" si="5"/>
        <v>249</v>
      </c>
      <c r="AO159" s="205">
        <v>249</v>
      </c>
      <c r="AU159" s="301">
        <f t="shared" si="6"/>
        <v>0</v>
      </c>
    </row>
    <row r="160" spans="2:47">
      <c r="B160" s="231" t="s">
        <v>651</v>
      </c>
      <c r="C160" s="302">
        <v>5</v>
      </c>
      <c r="D160" s="203" t="s">
        <v>334</v>
      </c>
      <c r="E160" s="204" t="s">
        <v>335</v>
      </c>
      <c r="F160" s="411">
        <v>1044.98</v>
      </c>
      <c r="G160" s="205">
        <f t="shared" si="5"/>
        <v>1044.98</v>
      </c>
      <c r="H160" s="205">
        <v>1044.98</v>
      </c>
      <c r="AU160" s="301">
        <f t="shared" si="6"/>
        <v>0</v>
      </c>
    </row>
    <row r="161" spans="2:48">
      <c r="B161" s="231" t="s">
        <v>651</v>
      </c>
      <c r="C161" s="302">
        <v>6</v>
      </c>
      <c r="D161" s="203" t="s">
        <v>301</v>
      </c>
      <c r="E161" s="204" t="s">
        <v>336</v>
      </c>
      <c r="F161" s="411">
        <v>388</v>
      </c>
      <c r="G161" s="205">
        <f t="shared" si="5"/>
        <v>388</v>
      </c>
      <c r="H161" s="205">
        <v>388</v>
      </c>
      <c r="AU161" s="301">
        <f t="shared" si="6"/>
        <v>0</v>
      </c>
    </row>
    <row r="162" spans="2:48">
      <c r="B162" s="231" t="s">
        <v>651</v>
      </c>
      <c r="C162" s="302">
        <v>7</v>
      </c>
      <c r="D162" s="203" t="s">
        <v>334</v>
      </c>
      <c r="E162" s="204" t="s">
        <v>645</v>
      </c>
      <c r="F162" s="411">
        <v>45.72</v>
      </c>
      <c r="G162" s="205">
        <f t="shared" si="5"/>
        <v>45.72</v>
      </c>
      <c r="M162" s="205">
        <v>35.71</v>
      </c>
      <c r="N162" s="205">
        <v>10.01</v>
      </c>
      <c r="AU162" s="301">
        <f t="shared" si="6"/>
        <v>0</v>
      </c>
    </row>
    <row r="163" spans="2:48">
      <c r="B163" s="231" t="s">
        <v>651</v>
      </c>
      <c r="C163" s="302">
        <v>8</v>
      </c>
      <c r="D163" s="203" t="s">
        <v>646</v>
      </c>
      <c r="E163" s="204" t="s">
        <v>647</v>
      </c>
      <c r="F163" s="411">
        <v>120</v>
      </c>
      <c r="G163" s="205">
        <f t="shared" si="5"/>
        <v>120</v>
      </c>
      <c r="AM163" s="205">
        <v>100</v>
      </c>
      <c r="AT163" s="205">
        <v>20</v>
      </c>
      <c r="AU163" s="301">
        <f t="shared" si="6"/>
        <v>0</v>
      </c>
    </row>
    <row r="164" spans="2:48">
      <c r="B164" s="231" t="s">
        <v>651</v>
      </c>
      <c r="C164" s="302">
        <v>9</v>
      </c>
      <c r="D164" s="203" t="s">
        <v>563</v>
      </c>
      <c r="E164" s="204" t="s">
        <v>650</v>
      </c>
      <c r="F164" s="411">
        <v>15</v>
      </c>
      <c r="G164" s="205">
        <f t="shared" si="5"/>
        <v>15</v>
      </c>
      <c r="AD164" s="205">
        <v>15</v>
      </c>
      <c r="AU164" s="301">
        <f t="shared" si="6"/>
        <v>0</v>
      </c>
    </row>
    <row r="165" spans="2:48">
      <c r="B165" s="231" t="s">
        <v>651</v>
      </c>
      <c r="C165" s="302" t="s">
        <v>346</v>
      </c>
      <c r="D165" s="203" t="s">
        <v>330</v>
      </c>
      <c r="E165" s="204" t="s">
        <v>329</v>
      </c>
      <c r="F165" s="411">
        <v>21.4</v>
      </c>
      <c r="G165" s="205">
        <f t="shared" si="5"/>
        <v>21.4</v>
      </c>
      <c r="P165" s="205">
        <v>17.84</v>
      </c>
      <c r="AT165" s="205">
        <v>3.56</v>
      </c>
      <c r="AU165" s="301">
        <f t="shared" si="6"/>
        <v>0</v>
      </c>
    </row>
    <row r="166" spans="2:48">
      <c r="B166" s="202" t="s">
        <v>652</v>
      </c>
      <c r="C166" s="302" t="s">
        <v>346</v>
      </c>
      <c r="D166" s="203" t="s">
        <v>654</v>
      </c>
      <c r="E166" s="204" t="s">
        <v>653</v>
      </c>
      <c r="F166" s="411">
        <v>15.12</v>
      </c>
      <c r="G166" s="205">
        <f t="shared" si="5"/>
        <v>15.12</v>
      </c>
      <c r="Z166" s="205">
        <v>15.12</v>
      </c>
      <c r="AU166" s="301">
        <f t="shared" si="6"/>
        <v>0</v>
      </c>
    </row>
    <row r="167" spans="2:48">
      <c r="B167" s="202" t="s">
        <v>651</v>
      </c>
      <c r="C167" s="302">
        <v>10</v>
      </c>
      <c r="D167" s="203" t="s">
        <v>583</v>
      </c>
      <c r="E167" s="204" t="s">
        <v>416</v>
      </c>
      <c r="F167" s="411">
        <v>173.43</v>
      </c>
      <c r="G167" s="205">
        <f t="shared" si="5"/>
        <v>173.43</v>
      </c>
      <c r="AA167" s="205">
        <v>133.43</v>
      </c>
      <c r="AO167" s="205">
        <v>40</v>
      </c>
      <c r="AU167" s="301">
        <f t="shared" si="6"/>
        <v>0</v>
      </c>
    </row>
    <row r="168" spans="2:48">
      <c r="B168" s="202" t="s">
        <v>651</v>
      </c>
      <c r="C168" s="302" t="s">
        <v>346</v>
      </c>
      <c r="D168" s="203" t="s">
        <v>317</v>
      </c>
      <c r="E168" s="204" t="s">
        <v>318</v>
      </c>
      <c r="F168" s="411">
        <v>53.34</v>
      </c>
      <c r="G168" s="205">
        <f t="shared" si="5"/>
        <v>53.34</v>
      </c>
      <c r="AA168" s="205">
        <v>53.34</v>
      </c>
      <c r="AU168" s="301">
        <f t="shared" si="6"/>
        <v>0</v>
      </c>
    </row>
    <row r="169" spans="2:48">
      <c r="B169" s="202" t="s">
        <v>651</v>
      </c>
      <c r="C169" s="302">
        <v>11</v>
      </c>
      <c r="D169" s="203" t="s">
        <v>519</v>
      </c>
      <c r="E169" s="204" t="s">
        <v>665</v>
      </c>
      <c r="F169" s="411">
        <v>38</v>
      </c>
      <c r="G169" s="205">
        <f t="shared" si="5"/>
        <v>38</v>
      </c>
      <c r="Y169" s="205">
        <v>38</v>
      </c>
      <c r="AU169" s="301">
        <f t="shared" si="6"/>
        <v>0</v>
      </c>
    </row>
    <row r="170" spans="2:48">
      <c r="B170" s="202" t="s">
        <v>662</v>
      </c>
      <c r="C170" s="203">
        <v>12</v>
      </c>
      <c r="D170" s="203" t="s">
        <v>671</v>
      </c>
      <c r="E170" s="204" t="s">
        <v>672</v>
      </c>
      <c r="F170" s="411">
        <v>8036.35</v>
      </c>
      <c r="G170" s="205">
        <f t="shared" si="5"/>
        <v>8036.3499999999995</v>
      </c>
      <c r="AM170" s="205">
        <v>7233.48</v>
      </c>
      <c r="AT170" s="205">
        <v>802.87</v>
      </c>
      <c r="AU170" s="301">
        <f t="shared" si="6"/>
        <v>0</v>
      </c>
    </row>
    <row r="171" spans="2:48">
      <c r="B171" s="202" t="s">
        <v>666</v>
      </c>
      <c r="C171" s="302" t="s">
        <v>316</v>
      </c>
      <c r="D171" s="203" t="s">
        <v>327</v>
      </c>
      <c r="E171" s="204" t="s">
        <v>667</v>
      </c>
      <c r="F171" s="411">
        <v>54.08</v>
      </c>
      <c r="G171" s="205">
        <f t="shared" si="5"/>
        <v>54.08</v>
      </c>
      <c r="AO171" s="205">
        <v>54.08</v>
      </c>
      <c r="AU171" s="301">
        <f t="shared" si="6"/>
        <v>0</v>
      </c>
    </row>
    <row r="172" spans="2:48">
      <c r="B172" s="202" t="s">
        <v>673</v>
      </c>
      <c r="C172" s="302" t="s">
        <v>316</v>
      </c>
      <c r="D172" s="203" t="s">
        <v>330</v>
      </c>
      <c r="E172" s="204" t="s">
        <v>607</v>
      </c>
      <c r="F172" s="411">
        <v>23.77</v>
      </c>
      <c r="G172" s="205">
        <f t="shared" si="5"/>
        <v>23.77</v>
      </c>
      <c r="P172" s="205">
        <v>19.809999999999999</v>
      </c>
      <c r="AT172" s="205">
        <v>3.96</v>
      </c>
      <c r="AU172" s="301">
        <f t="shared" si="6"/>
        <v>0</v>
      </c>
      <c r="AV172" s="207">
        <f>SUM(AU172/120*100)</f>
        <v>0</v>
      </c>
    </row>
    <row r="173" spans="2:48">
      <c r="B173" s="202" t="s">
        <v>662</v>
      </c>
      <c r="C173" s="302" t="s">
        <v>346</v>
      </c>
      <c r="D173" s="203" t="s">
        <v>338</v>
      </c>
      <c r="E173" s="204" t="s">
        <v>674</v>
      </c>
      <c r="F173" s="411">
        <v>30</v>
      </c>
      <c r="G173" s="205">
        <f t="shared" si="5"/>
        <v>30</v>
      </c>
      <c r="U173" s="206">
        <v>30</v>
      </c>
      <c r="AU173" s="301">
        <f t="shared" si="6"/>
        <v>0</v>
      </c>
    </row>
    <row r="174" spans="2:48">
      <c r="B174" s="202" t="s">
        <v>662</v>
      </c>
      <c r="C174" s="302" t="s">
        <v>346</v>
      </c>
      <c r="D174" s="203" t="s">
        <v>338</v>
      </c>
      <c r="E174" s="204" t="s">
        <v>675</v>
      </c>
      <c r="F174" s="411">
        <v>149.76</v>
      </c>
      <c r="G174" s="205">
        <f t="shared" si="5"/>
        <v>149.76</v>
      </c>
      <c r="Z174" s="205">
        <v>124.8</v>
      </c>
      <c r="AT174" s="205">
        <v>24.96</v>
      </c>
      <c r="AU174" s="301">
        <f t="shared" si="6"/>
        <v>0</v>
      </c>
    </row>
    <row r="175" spans="2:48">
      <c r="B175" s="202" t="s">
        <v>680</v>
      </c>
      <c r="C175" s="302" t="s">
        <v>346</v>
      </c>
      <c r="D175" s="203" t="s">
        <v>323</v>
      </c>
      <c r="E175" s="204" t="s">
        <v>324</v>
      </c>
      <c r="F175" s="411">
        <v>206.23</v>
      </c>
      <c r="G175" s="205">
        <f t="shared" si="5"/>
        <v>206.23</v>
      </c>
      <c r="AH175" s="205">
        <v>196.41</v>
      </c>
      <c r="AT175" s="205">
        <v>9.82</v>
      </c>
      <c r="AU175" s="301">
        <f t="shared" si="6"/>
        <v>0</v>
      </c>
    </row>
    <row r="176" spans="2:48">
      <c r="B176" s="202" t="s">
        <v>652</v>
      </c>
      <c r="C176" s="302">
        <v>13</v>
      </c>
      <c r="D176" s="203" t="s">
        <v>676</v>
      </c>
      <c r="E176" s="204" t="s">
        <v>677</v>
      </c>
      <c r="F176" s="411">
        <v>96</v>
      </c>
      <c r="G176" s="205">
        <f t="shared" si="5"/>
        <v>96</v>
      </c>
      <c r="AR176" s="205">
        <v>96</v>
      </c>
      <c r="AU176" s="301">
        <f t="shared" si="6"/>
        <v>0</v>
      </c>
    </row>
    <row r="177" spans="2:47">
      <c r="B177" s="202" t="s">
        <v>652</v>
      </c>
      <c r="C177" s="302">
        <v>14</v>
      </c>
      <c r="D177" s="203" t="s">
        <v>678</v>
      </c>
      <c r="E177" s="204" t="s">
        <v>672</v>
      </c>
      <c r="F177" s="411">
        <v>648.24</v>
      </c>
      <c r="G177" s="205">
        <f t="shared" si="5"/>
        <v>648.24</v>
      </c>
      <c r="AM177" s="205">
        <v>540.20000000000005</v>
      </c>
      <c r="AT177" s="205">
        <v>108.04</v>
      </c>
      <c r="AU177" s="301">
        <f t="shared" si="6"/>
        <v>0</v>
      </c>
    </row>
    <row r="178" spans="2:47">
      <c r="B178" s="202" t="s">
        <v>652</v>
      </c>
      <c r="C178" s="302">
        <v>15</v>
      </c>
      <c r="D178" s="203" t="s">
        <v>409</v>
      </c>
      <c r="E178" s="204" t="s">
        <v>679</v>
      </c>
      <c r="F178" s="411">
        <v>385</v>
      </c>
      <c r="G178" s="205">
        <f t="shared" si="5"/>
        <v>385</v>
      </c>
      <c r="AD178" s="205">
        <v>385</v>
      </c>
      <c r="AU178" s="301">
        <f t="shared" ref="AU178:AU209" si="7">SUM(H178:AT178)-F178</f>
        <v>0</v>
      </c>
    </row>
    <row r="179" spans="2:47">
      <c r="B179" s="202" t="s">
        <v>652</v>
      </c>
      <c r="C179" s="302">
        <v>16</v>
      </c>
      <c r="D179" s="203" t="s">
        <v>334</v>
      </c>
      <c r="E179" s="204" t="s">
        <v>335</v>
      </c>
      <c r="F179" s="411">
        <v>1044.98</v>
      </c>
      <c r="G179" s="205">
        <f t="shared" si="5"/>
        <v>1044.98</v>
      </c>
      <c r="H179" s="205">
        <v>1044.98</v>
      </c>
      <c r="AU179" s="301">
        <f t="shared" si="7"/>
        <v>0</v>
      </c>
    </row>
    <row r="180" spans="2:47">
      <c r="B180" s="202" t="s">
        <v>652</v>
      </c>
      <c r="C180" s="302">
        <v>17</v>
      </c>
      <c r="D180" s="203" t="s">
        <v>301</v>
      </c>
      <c r="E180" s="204" t="s">
        <v>582</v>
      </c>
      <c r="F180" s="411">
        <v>388</v>
      </c>
      <c r="G180" s="205">
        <f t="shared" si="5"/>
        <v>388</v>
      </c>
      <c r="H180" s="205">
        <v>388</v>
      </c>
      <c r="AU180" s="301">
        <f t="shared" si="7"/>
        <v>0</v>
      </c>
    </row>
    <row r="181" spans="2:47">
      <c r="B181" s="202" t="s">
        <v>652</v>
      </c>
      <c r="C181" s="302">
        <v>18</v>
      </c>
      <c r="D181" s="203" t="s">
        <v>334</v>
      </c>
      <c r="E181" s="204" t="s">
        <v>548</v>
      </c>
      <c r="F181" s="411">
        <v>60.12</v>
      </c>
      <c r="G181" s="205">
        <f t="shared" si="5"/>
        <v>60.12</v>
      </c>
      <c r="N181" s="205">
        <v>8.14</v>
      </c>
      <c r="AI181" s="205">
        <v>50.48</v>
      </c>
      <c r="AT181" s="205">
        <v>1.5</v>
      </c>
      <c r="AU181" s="301">
        <f t="shared" si="7"/>
        <v>0</v>
      </c>
    </row>
    <row r="182" spans="2:47">
      <c r="B182" s="202" t="s">
        <v>652</v>
      </c>
      <c r="C182" s="302">
        <v>19</v>
      </c>
      <c r="D182" s="203" t="s">
        <v>483</v>
      </c>
      <c r="E182" s="204" t="s">
        <v>495</v>
      </c>
      <c r="F182" s="411">
        <v>161.37</v>
      </c>
      <c r="G182" s="205">
        <f t="shared" si="5"/>
        <v>161.37</v>
      </c>
      <c r="AD182" s="205">
        <v>48.65</v>
      </c>
      <c r="AE182" s="205">
        <v>100</v>
      </c>
      <c r="AT182" s="205">
        <v>12.72</v>
      </c>
      <c r="AU182" s="301">
        <f t="shared" si="7"/>
        <v>0</v>
      </c>
    </row>
    <row r="183" spans="2:47">
      <c r="B183" s="202" t="s">
        <v>652</v>
      </c>
      <c r="C183" s="302" t="s">
        <v>346</v>
      </c>
      <c r="D183" s="203" t="s">
        <v>323</v>
      </c>
      <c r="E183" s="204" t="s">
        <v>633</v>
      </c>
      <c r="F183" s="411">
        <v>47</v>
      </c>
      <c r="G183" s="205">
        <f t="shared" si="5"/>
        <v>47</v>
      </c>
      <c r="H183" s="208"/>
      <c r="AO183" s="205">
        <v>47</v>
      </c>
      <c r="AU183" s="301">
        <f t="shared" si="7"/>
        <v>0</v>
      </c>
    </row>
    <row r="184" spans="2:47">
      <c r="B184" s="202" t="s">
        <v>652</v>
      </c>
      <c r="C184" s="302" t="s">
        <v>346</v>
      </c>
      <c r="D184" s="203" t="s">
        <v>338</v>
      </c>
      <c r="E184" s="204" t="s">
        <v>632</v>
      </c>
      <c r="F184" s="411">
        <v>51</v>
      </c>
      <c r="G184" s="205">
        <f t="shared" si="5"/>
        <v>51</v>
      </c>
      <c r="H184" s="208"/>
      <c r="AO184" s="205">
        <v>51</v>
      </c>
      <c r="AU184" s="301">
        <f t="shared" si="7"/>
        <v>0</v>
      </c>
    </row>
    <row r="185" spans="2:47">
      <c r="B185" s="202" t="s">
        <v>652</v>
      </c>
      <c r="C185" s="302" t="s">
        <v>346</v>
      </c>
      <c r="D185" s="203" t="s">
        <v>338</v>
      </c>
      <c r="E185" s="204" t="s">
        <v>630</v>
      </c>
      <c r="F185" s="411">
        <v>249</v>
      </c>
      <c r="G185" s="205">
        <f t="shared" si="5"/>
        <v>249</v>
      </c>
      <c r="H185" s="208"/>
      <c r="AO185" s="205">
        <v>249</v>
      </c>
      <c r="AU185" s="301">
        <f t="shared" si="7"/>
        <v>0</v>
      </c>
    </row>
    <row r="186" spans="2:47">
      <c r="B186" s="202" t="s">
        <v>652</v>
      </c>
      <c r="C186" s="302">
        <v>20</v>
      </c>
      <c r="D186" s="203" t="s">
        <v>681</v>
      </c>
      <c r="E186" s="204" t="s">
        <v>682</v>
      </c>
      <c r="F186" s="411">
        <v>1650</v>
      </c>
      <c r="G186" s="205">
        <f t="shared" si="5"/>
        <v>1650</v>
      </c>
      <c r="AB186" s="205">
        <v>1375</v>
      </c>
      <c r="AT186" s="205">
        <v>275</v>
      </c>
      <c r="AU186" s="301">
        <f t="shared" si="7"/>
        <v>0</v>
      </c>
    </row>
    <row r="187" spans="2:47">
      <c r="B187" s="202" t="s">
        <v>652</v>
      </c>
      <c r="C187" s="302">
        <v>21</v>
      </c>
      <c r="D187" s="203" t="s">
        <v>420</v>
      </c>
      <c r="E187" s="204" t="s">
        <v>324</v>
      </c>
      <c r="F187" s="411">
        <v>125</v>
      </c>
      <c r="G187" s="205">
        <f t="shared" si="5"/>
        <v>125</v>
      </c>
      <c r="AH187" s="205">
        <v>104.17</v>
      </c>
      <c r="AT187" s="205">
        <v>20.83</v>
      </c>
      <c r="AU187" s="301">
        <f t="shared" si="7"/>
        <v>0</v>
      </c>
    </row>
    <row r="188" spans="2:47">
      <c r="B188" s="202" t="s">
        <v>652</v>
      </c>
      <c r="C188" s="302">
        <v>22</v>
      </c>
      <c r="D188" s="203" t="s">
        <v>683</v>
      </c>
      <c r="E188" s="204" t="s">
        <v>684</v>
      </c>
      <c r="F188" s="411">
        <v>72</v>
      </c>
      <c r="G188" s="205">
        <f t="shared" si="5"/>
        <v>72</v>
      </c>
      <c r="AA188" s="205">
        <v>60</v>
      </c>
      <c r="AT188" s="205">
        <v>12</v>
      </c>
      <c r="AU188" s="301">
        <f t="shared" si="7"/>
        <v>0</v>
      </c>
    </row>
    <row r="189" spans="2:47">
      <c r="B189" s="202" t="s">
        <v>652</v>
      </c>
      <c r="C189" s="302">
        <v>23</v>
      </c>
      <c r="D189" s="203" t="s">
        <v>355</v>
      </c>
      <c r="E189" s="204" t="s">
        <v>685</v>
      </c>
      <c r="F189" s="411">
        <v>18.899999999999999</v>
      </c>
      <c r="G189" s="205">
        <f t="shared" si="5"/>
        <v>18.899999999999999</v>
      </c>
      <c r="N189" s="205">
        <v>15.75</v>
      </c>
      <c r="AT189" s="205">
        <v>3.15</v>
      </c>
      <c r="AU189" s="301">
        <f t="shared" si="7"/>
        <v>0</v>
      </c>
    </row>
    <row r="190" spans="2:47">
      <c r="B190" s="202" t="s">
        <v>652</v>
      </c>
      <c r="C190" s="302">
        <v>24</v>
      </c>
      <c r="D190" s="203" t="s">
        <v>320</v>
      </c>
      <c r="E190" s="204" t="s">
        <v>686</v>
      </c>
      <c r="F190" s="411">
        <v>105</v>
      </c>
      <c r="G190" s="205">
        <f t="shared" si="5"/>
        <v>105</v>
      </c>
      <c r="U190" s="206">
        <v>87.5</v>
      </c>
      <c r="AT190" s="205">
        <v>17.5</v>
      </c>
      <c r="AU190" s="301">
        <f t="shared" si="7"/>
        <v>0</v>
      </c>
    </row>
    <row r="191" spans="2:47">
      <c r="B191" s="202" t="s">
        <v>652</v>
      </c>
      <c r="C191" s="302">
        <v>25</v>
      </c>
      <c r="D191" s="203" t="s">
        <v>317</v>
      </c>
      <c r="E191" s="204" t="s">
        <v>687</v>
      </c>
      <c r="F191" s="411">
        <v>73.53</v>
      </c>
      <c r="G191" s="205">
        <f>SUM(H191:AT191)</f>
        <v>73.53</v>
      </c>
      <c r="AO191" s="205">
        <v>73.53</v>
      </c>
      <c r="AU191" s="301">
        <f t="shared" si="7"/>
        <v>0</v>
      </c>
    </row>
    <row r="192" spans="2:47">
      <c r="B192" s="202" t="s">
        <v>652</v>
      </c>
      <c r="C192" s="302">
        <v>26</v>
      </c>
      <c r="D192" s="203" t="s">
        <v>488</v>
      </c>
      <c r="E192" s="204" t="s">
        <v>690</v>
      </c>
      <c r="F192" s="411">
        <v>133.47999999999999</v>
      </c>
      <c r="G192" s="205">
        <f t="shared" ref="G192:G274" si="8">SUM(H192:AT192)</f>
        <v>133.48000000000002</v>
      </c>
      <c r="AA192" s="205">
        <v>127.12</v>
      </c>
      <c r="AT192" s="205">
        <v>6.36</v>
      </c>
      <c r="AU192" s="301">
        <f t="shared" si="7"/>
        <v>0</v>
      </c>
    </row>
    <row r="193" spans="2:47">
      <c r="B193" s="202" t="s">
        <v>652</v>
      </c>
      <c r="C193" s="302">
        <v>27</v>
      </c>
      <c r="D193" s="203" t="s">
        <v>691</v>
      </c>
      <c r="E193" s="204" t="s">
        <v>692</v>
      </c>
      <c r="F193" s="411">
        <v>55</v>
      </c>
      <c r="G193" s="205">
        <f t="shared" si="8"/>
        <v>55</v>
      </c>
      <c r="AD193" s="205">
        <v>55</v>
      </c>
      <c r="AU193" s="301">
        <f t="shared" si="7"/>
        <v>0</v>
      </c>
    </row>
    <row r="194" spans="2:47">
      <c r="B194" s="202" t="s">
        <v>652</v>
      </c>
      <c r="C194" s="302">
        <v>28</v>
      </c>
      <c r="E194" s="204" t="s">
        <v>712</v>
      </c>
      <c r="F194" s="411"/>
      <c r="G194" s="205">
        <f t="shared" si="8"/>
        <v>0</v>
      </c>
      <c r="AU194" s="301">
        <f t="shared" si="7"/>
        <v>0</v>
      </c>
    </row>
    <row r="195" spans="2:47">
      <c r="B195" s="202" t="s">
        <v>698</v>
      </c>
      <c r="C195" s="302" t="s">
        <v>316</v>
      </c>
      <c r="D195" s="203" t="s">
        <v>699</v>
      </c>
      <c r="E195" s="204" t="s">
        <v>700</v>
      </c>
      <c r="F195" s="411">
        <v>14490.73</v>
      </c>
      <c r="G195" s="205">
        <f t="shared" si="8"/>
        <v>14490.73</v>
      </c>
      <c r="AK195" s="205">
        <v>7407.39</v>
      </c>
      <c r="AL195" s="205">
        <v>7083.34</v>
      </c>
      <c r="AU195" s="301">
        <f t="shared" si="7"/>
        <v>0</v>
      </c>
    </row>
    <row r="196" spans="2:47">
      <c r="B196" s="202" t="s">
        <v>673</v>
      </c>
      <c r="C196" s="302" t="s">
        <v>346</v>
      </c>
      <c r="D196" s="203" t="s">
        <v>330</v>
      </c>
      <c r="E196" s="204" t="s">
        <v>607</v>
      </c>
      <c r="F196" s="411">
        <v>24.31</v>
      </c>
      <c r="G196" s="205">
        <f t="shared" si="8"/>
        <v>24.310000000000002</v>
      </c>
      <c r="P196" s="205">
        <v>20.260000000000002</v>
      </c>
      <c r="AT196" s="205">
        <v>4.05</v>
      </c>
      <c r="AU196" s="301">
        <f t="shared" si="7"/>
        <v>0</v>
      </c>
    </row>
    <row r="197" spans="2:47">
      <c r="B197" s="202" t="s">
        <v>701</v>
      </c>
      <c r="C197" s="302" t="s">
        <v>346</v>
      </c>
      <c r="D197" s="203" t="s">
        <v>330</v>
      </c>
      <c r="E197" s="204" t="s">
        <v>607</v>
      </c>
      <c r="F197" s="411">
        <v>20.64</v>
      </c>
      <c r="G197" s="205">
        <f t="shared" si="8"/>
        <v>20.64</v>
      </c>
      <c r="P197" s="205">
        <v>17.2</v>
      </c>
      <c r="AT197" s="205">
        <v>3.44</v>
      </c>
      <c r="AU197" s="301">
        <f t="shared" si="7"/>
        <v>0</v>
      </c>
    </row>
    <row r="198" spans="2:47">
      <c r="B198" s="202" t="s">
        <v>697</v>
      </c>
      <c r="C198" s="302" t="s">
        <v>346</v>
      </c>
      <c r="D198" s="203" t="s">
        <v>323</v>
      </c>
      <c r="E198" s="204" t="s">
        <v>633</v>
      </c>
      <c r="F198" s="411">
        <v>47</v>
      </c>
      <c r="G198" s="205">
        <f t="shared" si="8"/>
        <v>47</v>
      </c>
      <c r="AO198" s="205">
        <v>47</v>
      </c>
      <c r="AU198" s="301">
        <f t="shared" si="7"/>
        <v>0</v>
      </c>
    </row>
    <row r="199" spans="2:47">
      <c r="B199" s="202" t="s">
        <v>697</v>
      </c>
      <c r="C199" s="302" t="s">
        <v>346</v>
      </c>
      <c r="D199" s="203" t="s">
        <v>338</v>
      </c>
      <c r="E199" s="204" t="s">
        <v>632</v>
      </c>
      <c r="F199" s="411">
        <v>51</v>
      </c>
      <c r="G199" s="205">
        <f t="shared" si="8"/>
        <v>51</v>
      </c>
      <c r="AO199" s="205">
        <v>51</v>
      </c>
      <c r="AU199" s="301">
        <f t="shared" si="7"/>
        <v>0</v>
      </c>
    </row>
    <row r="200" spans="2:47">
      <c r="B200" s="202" t="s">
        <v>697</v>
      </c>
      <c r="C200" s="302" t="s">
        <v>346</v>
      </c>
      <c r="D200" s="203" t="s">
        <v>338</v>
      </c>
      <c r="E200" s="204" t="s">
        <v>630</v>
      </c>
      <c r="F200" s="411">
        <v>249</v>
      </c>
      <c r="G200" s="205">
        <f t="shared" si="8"/>
        <v>249</v>
      </c>
      <c r="AO200" s="205">
        <v>249</v>
      </c>
      <c r="AU200" s="301">
        <f t="shared" si="7"/>
        <v>0</v>
      </c>
    </row>
    <row r="201" spans="2:47">
      <c r="B201" s="202" t="s">
        <v>702</v>
      </c>
      <c r="C201" s="302">
        <v>29</v>
      </c>
      <c r="D201" s="203" t="s">
        <v>622</v>
      </c>
      <c r="E201" s="204" t="s">
        <v>581</v>
      </c>
      <c r="F201" s="411">
        <v>116</v>
      </c>
      <c r="G201" s="205">
        <f t="shared" si="8"/>
        <v>116</v>
      </c>
      <c r="AC201" s="205">
        <v>116</v>
      </c>
      <c r="AU201" s="301">
        <f t="shared" si="7"/>
        <v>0</v>
      </c>
    </row>
    <row r="202" spans="2:47">
      <c r="B202" s="202" t="s">
        <v>702</v>
      </c>
      <c r="C202" s="302">
        <v>30</v>
      </c>
      <c r="D202" s="203" t="s">
        <v>415</v>
      </c>
      <c r="E202" s="204" t="s">
        <v>416</v>
      </c>
      <c r="F202" s="411">
        <v>125</v>
      </c>
      <c r="G202" s="205">
        <f t="shared" si="8"/>
        <v>125</v>
      </c>
      <c r="AA202" s="205">
        <v>80</v>
      </c>
      <c r="AO202" s="205">
        <v>45</v>
      </c>
      <c r="AU202" s="301">
        <f t="shared" si="7"/>
        <v>0</v>
      </c>
    </row>
    <row r="203" spans="2:47">
      <c r="B203" s="202" t="s">
        <v>702</v>
      </c>
      <c r="C203" s="302">
        <v>31</v>
      </c>
      <c r="D203" s="203" t="s">
        <v>355</v>
      </c>
      <c r="E203" s="204" t="s">
        <v>685</v>
      </c>
      <c r="F203" s="411">
        <v>40.42</v>
      </c>
      <c r="G203" s="205">
        <f t="shared" si="8"/>
        <v>40.42</v>
      </c>
      <c r="N203" s="205">
        <v>33.68</v>
      </c>
      <c r="AT203" s="205">
        <v>6.74</v>
      </c>
      <c r="AU203" s="301">
        <f t="shared" si="7"/>
        <v>0</v>
      </c>
    </row>
    <row r="204" spans="2:47">
      <c r="B204" s="202" t="s">
        <v>702</v>
      </c>
      <c r="C204" s="302">
        <v>32</v>
      </c>
      <c r="D204" s="203" t="s">
        <v>703</v>
      </c>
      <c r="E204" s="204" t="s">
        <v>704</v>
      </c>
      <c r="F204" s="411">
        <v>100.8</v>
      </c>
      <c r="G204" s="205">
        <f t="shared" si="8"/>
        <v>100.8</v>
      </c>
      <c r="N204" s="205">
        <v>84</v>
      </c>
      <c r="AT204" s="205">
        <v>16.8</v>
      </c>
      <c r="AU204" s="301">
        <f t="shared" si="7"/>
        <v>0</v>
      </c>
    </row>
    <row r="205" spans="2:47">
      <c r="B205" s="202" t="s">
        <v>702</v>
      </c>
      <c r="C205" s="302">
        <v>33</v>
      </c>
      <c r="D205" s="203" t="s">
        <v>459</v>
      </c>
      <c r="E205" s="204" t="s">
        <v>439</v>
      </c>
      <c r="F205" s="411">
        <v>77.25</v>
      </c>
      <c r="G205" s="205">
        <f t="shared" si="8"/>
        <v>77.25</v>
      </c>
      <c r="AR205" s="205">
        <v>77.25</v>
      </c>
      <c r="AU205" s="301">
        <f t="shared" si="7"/>
        <v>0</v>
      </c>
    </row>
    <row r="206" spans="2:47">
      <c r="B206" s="202" t="s">
        <v>697</v>
      </c>
      <c r="C206" s="302">
        <v>34</v>
      </c>
      <c r="D206" s="203" t="s">
        <v>409</v>
      </c>
      <c r="E206" s="204" t="s">
        <v>705</v>
      </c>
      <c r="F206" s="411">
        <v>155</v>
      </c>
      <c r="G206" s="205">
        <f t="shared" si="8"/>
        <v>155</v>
      </c>
      <c r="AB206" s="205">
        <v>30</v>
      </c>
      <c r="AD206" s="205">
        <v>25</v>
      </c>
      <c r="AE206" s="205">
        <v>75</v>
      </c>
      <c r="AO206" s="205">
        <v>25</v>
      </c>
      <c r="AU206" s="301">
        <f t="shared" si="7"/>
        <v>0</v>
      </c>
    </row>
    <row r="207" spans="2:47">
      <c r="B207" s="202" t="s">
        <v>697</v>
      </c>
      <c r="C207" s="302">
        <v>35</v>
      </c>
      <c r="D207" s="203" t="s">
        <v>440</v>
      </c>
      <c r="E207" s="204" t="s">
        <v>335</v>
      </c>
      <c r="F207" s="411">
        <v>1044.78</v>
      </c>
      <c r="G207" s="205">
        <f t="shared" si="8"/>
        <v>1044.78</v>
      </c>
      <c r="H207" s="205">
        <v>1044.78</v>
      </c>
      <c r="AU207" s="301">
        <f t="shared" si="7"/>
        <v>0</v>
      </c>
    </row>
    <row r="208" spans="2:47">
      <c r="B208" s="202" t="s">
        <v>697</v>
      </c>
      <c r="C208" s="302">
        <v>36</v>
      </c>
      <c r="D208" s="203" t="s">
        <v>301</v>
      </c>
      <c r="E208" s="204" t="s">
        <v>336</v>
      </c>
      <c r="F208" s="411">
        <v>387.95</v>
      </c>
      <c r="G208" s="205">
        <f t="shared" si="8"/>
        <v>387.95</v>
      </c>
      <c r="I208" s="205">
        <v>387.95</v>
      </c>
      <c r="AU208" s="301">
        <f t="shared" si="7"/>
        <v>0</v>
      </c>
    </row>
    <row r="209" spans="2:47">
      <c r="B209" s="202" t="s">
        <v>697</v>
      </c>
      <c r="C209" s="302">
        <v>37</v>
      </c>
      <c r="D209" s="203" t="s">
        <v>710</v>
      </c>
      <c r="E209" s="204" t="s">
        <v>709</v>
      </c>
      <c r="F209" s="411">
        <v>114</v>
      </c>
      <c r="G209" s="205">
        <f t="shared" si="8"/>
        <v>114</v>
      </c>
      <c r="AD209" s="205">
        <v>95</v>
      </c>
      <c r="AT209" s="205">
        <v>19</v>
      </c>
      <c r="AU209" s="301">
        <f t="shared" si="7"/>
        <v>0</v>
      </c>
    </row>
    <row r="210" spans="2:47">
      <c r="B210" s="202" t="s">
        <v>697</v>
      </c>
      <c r="C210" s="302">
        <v>38</v>
      </c>
      <c r="D210" s="203" t="s">
        <v>415</v>
      </c>
      <c r="E210" s="204" t="s">
        <v>416</v>
      </c>
      <c r="F210" s="411">
        <v>125</v>
      </c>
      <c r="G210" s="205">
        <f t="shared" si="8"/>
        <v>125</v>
      </c>
      <c r="AA210" s="205">
        <v>80</v>
      </c>
      <c r="AO210" s="205">
        <v>45</v>
      </c>
      <c r="AU210" s="301">
        <f t="shared" ref="AU210:AU241" si="9">SUM(H210:AT210)-F210</f>
        <v>0</v>
      </c>
    </row>
    <row r="211" spans="2:47">
      <c r="B211" s="202" t="s">
        <v>697</v>
      </c>
      <c r="C211" s="302">
        <v>39</v>
      </c>
      <c r="D211" s="203" t="s">
        <v>440</v>
      </c>
      <c r="E211" s="204" t="s">
        <v>711</v>
      </c>
      <c r="F211" s="411">
        <v>55.61</v>
      </c>
      <c r="G211" s="205">
        <f t="shared" si="8"/>
        <v>55.61</v>
      </c>
      <c r="N211" s="205">
        <v>13.61</v>
      </c>
      <c r="AI211" s="205">
        <v>42</v>
      </c>
      <c r="AU211" s="301">
        <f t="shared" si="9"/>
        <v>0</v>
      </c>
    </row>
    <row r="212" spans="2:47">
      <c r="B212" s="202" t="s">
        <v>697</v>
      </c>
      <c r="C212" s="302">
        <v>40</v>
      </c>
      <c r="D212" s="203" t="s">
        <v>440</v>
      </c>
      <c r="E212" s="204" t="s">
        <v>335</v>
      </c>
      <c r="F212" s="411">
        <v>1044.78</v>
      </c>
      <c r="G212" s="205">
        <f t="shared" si="8"/>
        <v>1044.78</v>
      </c>
      <c r="H212" s="205">
        <v>1044.78</v>
      </c>
      <c r="AU212" s="301">
        <f t="shared" si="9"/>
        <v>0</v>
      </c>
    </row>
    <row r="213" spans="2:47">
      <c r="B213" s="202" t="s">
        <v>697</v>
      </c>
      <c r="C213" s="302">
        <v>41</v>
      </c>
      <c r="D213" s="203" t="s">
        <v>301</v>
      </c>
      <c r="E213" s="204" t="s">
        <v>336</v>
      </c>
      <c r="F213" s="411">
        <v>387.95</v>
      </c>
      <c r="G213" s="205">
        <f t="shared" si="8"/>
        <v>387.95</v>
      </c>
      <c r="I213" s="205">
        <v>387.95</v>
      </c>
      <c r="AU213" s="301">
        <f t="shared" si="9"/>
        <v>0</v>
      </c>
    </row>
    <row r="214" spans="2:47">
      <c r="B214" s="202" t="s">
        <v>697</v>
      </c>
      <c r="C214" s="302">
        <v>42</v>
      </c>
      <c r="D214" s="203" t="s">
        <v>693</v>
      </c>
      <c r="E214" s="204" t="s">
        <v>694</v>
      </c>
      <c r="F214" s="411">
        <v>7054.56</v>
      </c>
      <c r="G214" s="205">
        <f t="shared" si="8"/>
        <v>7054.5599999999995</v>
      </c>
      <c r="AI214" s="205">
        <v>5878</v>
      </c>
      <c r="AT214" s="205">
        <v>1176.56</v>
      </c>
      <c r="AU214" s="301">
        <f t="shared" si="9"/>
        <v>0</v>
      </c>
    </row>
    <row r="215" spans="2:47">
      <c r="B215" s="202" t="s">
        <v>697</v>
      </c>
      <c r="C215" s="302">
        <v>43</v>
      </c>
      <c r="D215" s="203" t="s">
        <v>713</v>
      </c>
      <c r="E215" s="204" t="s">
        <v>714</v>
      </c>
      <c r="F215" s="411">
        <v>124.75</v>
      </c>
      <c r="G215" s="205">
        <f t="shared" si="8"/>
        <v>124.75</v>
      </c>
      <c r="T215" s="205">
        <v>124.75</v>
      </c>
      <c r="AU215" s="301">
        <f t="shared" si="9"/>
        <v>0</v>
      </c>
    </row>
    <row r="216" spans="2:47">
      <c r="B216" s="202" t="s">
        <v>697</v>
      </c>
      <c r="C216" s="302">
        <v>44</v>
      </c>
      <c r="D216" s="203" t="s">
        <v>715</v>
      </c>
      <c r="E216" s="204" t="s">
        <v>581</v>
      </c>
      <c r="F216" s="411">
        <v>198</v>
      </c>
      <c r="G216" s="205">
        <f t="shared" si="8"/>
        <v>198</v>
      </c>
      <c r="AI216" s="205">
        <v>165</v>
      </c>
      <c r="AT216" s="205">
        <v>33</v>
      </c>
      <c r="AU216" s="301">
        <f t="shared" si="9"/>
        <v>0</v>
      </c>
    </row>
    <row r="217" spans="2:47">
      <c r="B217" s="202" t="s">
        <v>730</v>
      </c>
      <c r="C217" s="302">
        <v>45</v>
      </c>
      <c r="D217" s="203" t="s">
        <v>718</v>
      </c>
      <c r="E217" s="204" t="s">
        <v>719</v>
      </c>
      <c r="F217" s="411">
        <v>144</v>
      </c>
      <c r="G217" s="205">
        <f t="shared" si="8"/>
        <v>144</v>
      </c>
      <c r="AE217" s="205">
        <v>120</v>
      </c>
      <c r="AT217" s="205">
        <v>24</v>
      </c>
      <c r="AU217" s="301">
        <f t="shared" si="9"/>
        <v>0</v>
      </c>
    </row>
    <row r="218" spans="2:47">
      <c r="B218" s="202" t="s">
        <v>730</v>
      </c>
      <c r="C218" s="302">
        <v>46</v>
      </c>
      <c r="D218" s="203" t="s">
        <v>721</v>
      </c>
      <c r="E218" s="204" t="s">
        <v>720</v>
      </c>
      <c r="F218" s="411">
        <v>336</v>
      </c>
      <c r="G218" s="205">
        <f t="shared" si="8"/>
        <v>336</v>
      </c>
      <c r="Q218" s="205">
        <v>280</v>
      </c>
      <c r="AT218" s="205">
        <v>56</v>
      </c>
      <c r="AU218" s="301">
        <f t="shared" si="9"/>
        <v>0</v>
      </c>
    </row>
    <row r="219" spans="2:47">
      <c r="B219" s="202" t="s">
        <v>730</v>
      </c>
      <c r="C219" s="302">
        <v>47</v>
      </c>
      <c r="D219" s="203" t="s">
        <v>440</v>
      </c>
      <c r="E219" s="204" t="s">
        <v>645</v>
      </c>
      <c r="F219" s="411">
        <v>134.43</v>
      </c>
      <c r="G219" s="205">
        <f t="shared" si="8"/>
        <v>134.43</v>
      </c>
      <c r="M219" s="205">
        <v>2.35</v>
      </c>
      <c r="N219" s="205">
        <v>5.78</v>
      </c>
      <c r="W219" s="205">
        <v>88.3</v>
      </c>
      <c r="AE219" s="205">
        <v>38</v>
      </c>
      <c r="AU219" s="301">
        <f t="shared" si="9"/>
        <v>0</v>
      </c>
    </row>
    <row r="220" spans="2:47">
      <c r="B220" s="202" t="s">
        <v>732</v>
      </c>
      <c r="C220" s="302" t="s">
        <v>346</v>
      </c>
      <c r="D220" s="203" t="s">
        <v>330</v>
      </c>
      <c r="E220" s="204" t="s">
        <v>607</v>
      </c>
      <c r="F220" s="411">
        <v>22.53</v>
      </c>
      <c r="G220" s="205">
        <f t="shared" si="8"/>
        <v>22.53</v>
      </c>
      <c r="P220" s="205">
        <v>18.78</v>
      </c>
      <c r="AT220" s="205">
        <v>3.75</v>
      </c>
      <c r="AU220" s="301">
        <f t="shared" si="9"/>
        <v>0</v>
      </c>
    </row>
    <row r="221" spans="2:47">
      <c r="B221" s="202" t="s">
        <v>733</v>
      </c>
      <c r="C221" s="302" t="s">
        <v>346</v>
      </c>
      <c r="D221" s="203" t="s">
        <v>330</v>
      </c>
      <c r="E221" s="204" t="s">
        <v>607</v>
      </c>
      <c r="F221" s="411">
        <v>23.41</v>
      </c>
      <c r="G221" s="205">
        <f t="shared" si="8"/>
        <v>23.41</v>
      </c>
      <c r="P221" s="205">
        <v>19.510000000000002</v>
      </c>
      <c r="AT221" s="205">
        <v>3.9</v>
      </c>
      <c r="AU221" s="301">
        <f t="shared" si="9"/>
        <v>0</v>
      </c>
    </row>
    <row r="222" spans="2:47">
      <c r="B222" s="202" t="s">
        <v>731</v>
      </c>
      <c r="C222" s="302" t="s">
        <v>346</v>
      </c>
      <c r="D222" s="203" t="s">
        <v>338</v>
      </c>
      <c r="E222" s="204" t="s">
        <v>728</v>
      </c>
      <c r="F222" s="411">
        <v>20</v>
      </c>
      <c r="G222" s="205">
        <f t="shared" si="8"/>
        <v>20</v>
      </c>
      <c r="AS222" s="205">
        <v>20</v>
      </c>
      <c r="AU222" s="301">
        <f t="shared" si="9"/>
        <v>0</v>
      </c>
    </row>
    <row r="223" spans="2:47">
      <c r="B223" s="202" t="s">
        <v>731</v>
      </c>
      <c r="C223" s="302" t="s">
        <v>346</v>
      </c>
      <c r="D223" s="203" t="s">
        <v>330</v>
      </c>
      <c r="E223" s="204" t="s">
        <v>644</v>
      </c>
      <c r="F223" s="411">
        <v>82.8</v>
      </c>
      <c r="G223" s="205">
        <f t="shared" si="8"/>
        <v>82.8</v>
      </c>
      <c r="P223" s="205">
        <v>69</v>
      </c>
      <c r="AT223" s="205">
        <v>13.8</v>
      </c>
      <c r="AU223" s="301">
        <f t="shared" si="9"/>
        <v>0</v>
      </c>
    </row>
    <row r="224" spans="2:47">
      <c r="B224" s="202" t="s">
        <v>731</v>
      </c>
      <c r="C224" s="302" t="s">
        <v>346</v>
      </c>
      <c r="D224" s="203" t="s">
        <v>327</v>
      </c>
      <c r="E224" s="204" t="s">
        <v>729</v>
      </c>
      <c r="F224" s="411">
        <v>54.08</v>
      </c>
      <c r="G224" s="205">
        <f t="shared" si="8"/>
        <v>54.08</v>
      </c>
      <c r="AO224" s="205">
        <v>54.08</v>
      </c>
      <c r="AU224" s="301">
        <f t="shared" si="9"/>
        <v>0</v>
      </c>
    </row>
    <row r="225" spans="2:47">
      <c r="B225" s="202" t="s">
        <v>731</v>
      </c>
      <c r="C225" s="302" t="s">
        <v>346</v>
      </c>
      <c r="D225" s="203" t="s">
        <v>323</v>
      </c>
      <c r="E225" s="204" t="s">
        <v>324</v>
      </c>
      <c r="F225" s="411">
        <v>206.23</v>
      </c>
      <c r="G225" s="205">
        <f t="shared" si="8"/>
        <v>206.23</v>
      </c>
      <c r="AH225" s="205">
        <v>196.41</v>
      </c>
      <c r="AT225" s="205">
        <v>9.82</v>
      </c>
      <c r="AU225" s="301">
        <f t="shared" si="9"/>
        <v>0</v>
      </c>
    </row>
    <row r="226" spans="2:47">
      <c r="B226" s="202" t="s">
        <v>731</v>
      </c>
      <c r="C226" s="302" t="s">
        <v>346</v>
      </c>
      <c r="D226" s="203" t="s">
        <v>323</v>
      </c>
      <c r="E226" s="204" t="s">
        <v>633</v>
      </c>
      <c r="F226" s="411">
        <v>47</v>
      </c>
      <c r="G226" s="205">
        <f t="shared" si="8"/>
        <v>47</v>
      </c>
      <c r="AO226" s="205">
        <v>47</v>
      </c>
      <c r="AU226" s="301">
        <f t="shared" si="9"/>
        <v>0</v>
      </c>
    </row>
    <row r="227" spans="2:47">
      <c r="B227" s="202" t="s">
        <v>731</v>
      </c>
      <c r="C227" s="302" t="s">
        <v>346</v>
      </c>
      <c r="D227" s="203" t="s">
        <v>338</v>
      </c>
      <c r="E227" s="204" t="s">
        <v>632</v>
      </c>
      <c r="F227" s="411">
        <v>51</v>
      </c>
      <c r="G227" s="205">
        <f t="shared" si="8"/>
        <v>51</v>
      </c>
      <c r="AO227" s="205">
        <v>51</v>
      </c>
      <c r="AU227" s="301">
        <f t="shared" si="9"/>
        <v>0</v>
      </c>
    </row>
    <row r="228" spans="2:47">
      <c r="B228" s="202" t="s">
        <v>731</v>
      </c>
      <c r="C228" s="302" t="s">
        <v>346</v>
      </c>
      <c r="D228" s="203" t="s">
        <v>338</v>
      </c>
      <c r="E228" s="204" t="s">
        <v>630</v>
      </c>
      <c r="F228" s="411">
        <v>249</v>
      </c>
      <c r="G228" s="205">
        <f t="shared" si="8"/>
        <v>249</v>
      </c>
      <c r="AO228" s="205">
        <v>249</v>
      </c>
      <c r="AU228" s="301">
        <f t="shared" si="9"/>
        <v>0</v>
      </c>
    </row>
    <row r="229" spans="2:47">
      <c r="B229" s="202" t="s">
        <v>731</v>
      </c>
      <c r="C229" s="302" t="s">
        <v>346</v>
      </c>
      <c r="D229" s="203" t="s">
        <v>330</v>
      </c>
      <c r="E229" s="204" t="s">
        <v>607</v>
      </c>
      <c r="F229" s="411">
        <v>21</v>
      </c>
      <c r="G229" s="205">
        <f t="shared" si="8"/>
        <v>21</v>
      </c>
      <c r="P229" s="205">
        <v>17.5</v>
      </c>
      <c r="AT229" s="205">
        <v>3.5</v>
      </c>
      <c r="AU229" s="301">
        <f t="shared" si="9"/>
        <v>0</v>
      </c>
    </row>
    <row r="230" spans="2:47">
      <c r="B230" s="202" t="s">
        <v>743</v>
      </c>
      <c r="C230" s="302">
        <v>48</v>
      </c>
      <c r="D230" s="203" t="s">
        <v>415</v>
      </c>
      <c r="E230" s="204" t="s">
        <v>416</v>
      </c>
      <c r="F230" s="411">
        <v>115.68</v>
      </c>
      <c r="G230" s="205">
        <f t="shared" si="8"/>
        <v>115.68</v>
      </c>
      <c r="AA230" s="205">
        <v>90.68</v>
      </c>
      <c r="AO230" s="205">
        <v>25</v>
      </c>
      <c r="AU230" s="301">
        <f t="shared" si="9"/>
        <v>0</v>
      </c>
    </row>
    <row r="231" spans="2:47">
      <c r="B231" s="202" t="s">
        <v>743</v>
      </c>
      <c r="C231" s="302">
        <v>49</v>
      </c>
      <c r="D231" s="203" t="s">
        <v>735</v>
      </c>
      <c r="E231" s="204" t="s">
        <v>736</v>
      </c>
      <c r="F231" s="411">
        <v>146.34</v>
      </c>
      <c r="G231" s="205">
        <f t="shared" si="8"/>
        <v>146.34</v>
      </c>
      <c r="M231" s="205">
        <v>2</v>
      </c>
      <c r="N231" s="205">
        <v>15.34</v>
      </c>
      <c r="P231" s="205">
        <v>129</v>
      </c>
      <c r="AU231" s="301">
        <f t="shared" si="9"/>
        <v>0</v>
      </c>
    </row>
    <row r="232" spans="2:47">
      <c r="B232" s="202" t="s">
        <v>743</v>
      </c>
      <c r="C232" s="302">
        <v>50</v>
      </c>
      <c r="D232" s="203" t="s">
        <v>735</v>
      </c>
      <c r="E232" s="204" t="s">
        <v>737</v>
      </c>
      <c r="F232" s="411">
        <v>1044.98</v>
      </c>
      <c r="G232" s="205">
        <f t="shared" si="8"/>
        <v>1044.98</v>
      </c>
      <c r="H232" s="205">
        <v>1044.98</v>
      </c>
      <c r="AU232" s="301">
        <f t="shared" si="9"/>
        <v>0</v>
      </c>
    </row>
    <row r="233" spans="2:47">
      <c r="B233" s="202" t="s">
        <v>743</v>
      </c>
      <c r="C233" s="302">
        <v>51</v>
      </c>
      <c r="D233" s="203" t="s">
        <v>301</v>
      </c>
      <c r="E233" s="204" t="s">
        <v>336</v>
      </c>
      <c r="F233" s="411">
        <v>388</v>
      </c>
      <c r="G233" s="205">
        <f t="shared" si="8"/>
        <v>388</v>
      </c>
      <c r="I233" s="205">
        <v>388</v>
      </c>
      <c r="AU233" s="301">
        <f t="shared" si="9"/>
        <v>0</v>
      </c>
    </row>
    <row r="234" spans="2:47">
      <c r="B234" s="202" t="s">
        <v>743</v>
      </c>
      <c r="C234" s="302">
        <v>52</v>
      </c>
      <c r="D234" s="203" t="s">
        <v>459</v>
      </c>
      <c r="E234" s="204" t="s">
        <v>439</v>
      </c>
      <c r="F234" s="411">
        <v>77.25</v>
      </c>
      <c r="G234" s="205">
        <f t="shared" si="8"/>
        <v>77.25</v>
      </c>
      <c r="AR234" s="205">
        <v>77.25</v>
      </c>
      <c r="AU234" s="301">
        <f t="shared" si="9"/>
        <v>0</v>
      </c>
    </row>
    <row r="235" spans="2:47">
      <c r="B235" s="202" t="s">
        <v>743</v>
      </c>
      <c r="C235" s="302" t="s">
        <v>346</v>
      </c>
      <c r="D235" s="203" t="s">
        <v>338</v>
      </c>
      <c r="E235" s="204" t="s">
        <v>738</v>
      </c>
      <c r="F235" s="411">
        <v>1776.72</v>
      </c>
      <c r="G235" s="205">
        <f t="shared" si="8"/>
        <v>1776.7199999999998</v>
      </c>
      <c r="Z235" s="205">
        <v>1480.6</v>
      </c>
      <c r="AT235" s="205">
        <v>296.12</v>
      </c>
      <c r="AU235" s="301">
        <f t="shared" si="9"/>
        <v>0</v>
      </c>
    </row>
    <row r="236" spans="2:47">
      <c r="B236" s="202" t="s">
        <v>743</v>
      </c>
      <c r="C236" s="302">
        <v>53</v>
      </c>
      <c r="D236" s="203" t="s">
        <v>740</v>
      </c>
      <c r="E236" s="204" t="s">
        <v>739</v>
      </c>
      <c r="F236" s="411">
        <v>365</v>
      </c>
      <c r="G236" s="205">
        <f t="shared" si="8"/>
        <v>365</v>
      </c>
      <c r="AD236" s="205">
        <v>20</v>
      </c>
      <c r="AE236" s="205">
        <v>335</v>
      </c>
      <c r="AN236" s="205">
        <v>10</v>
      </c>
      <c r="AU236" s="301">
        <f t="shared" si="9"/>
        <v>0</v>
      </c>
    </row>
    <row r="237" spans="2:47">
      <c r="B237" s="202" t="s">
        <v>743</v>
      </c>
      <c r="C237" s="302">
        <v>54</v>
      </c>
      <c r="D237" s="203" t="s">
        <v>741</v>
      </c>
      <c r="E237" s="204" t="s">
        <v>742</v>
      </c>
      <c r="F237" s="411">
        <v>48.9</v>
      </c>
      <c r="G237" s="205">
        <f t="shared" si="8"/>
        <v>48.9</v>
      </c>
      <c r="AI237" s="205">
        <v>48.9</v>
      </c>
      <c r="AU237" s="301">
        <f t="shared" si="9"/>
        <v>0</v>
      </c>
    </row>
    <row r="238" spans="2:47">
      <c r="B238" s="202" t="s">
        <v>758</v>
      </c>
      <c r="C238" s="302">
        <v>55</v>
      </c>
      <c r="D238" s="203" t="s">
        <v>415</v>
      </c>
      <c r="E238" s="204" t="s">
        <v>416</v>
      </c>
      <c r="F238" s="411">
        <v>125</v>
      </c>
      <c r="G238" s="205">
        <f t="shared" si="8"/>
        <v>125</v>
      </c>
      <c r="AA238" s="205">
        <v>80</v>
      </c>
      <c r="AO238" s="205">
        <v>45</v>
      </c>
      <c r="AU238" s="301">
        <f t="shared" si="9"/>
        <v>0</v>
      </c>
    </row>
    <row r="239" spans="2:47">
      <c r="B239" s="202" t="s">
        <v>758</v>
      </c>
      <c r="C239" s="302">
        <v>56</v>
      </c>
      <c r="D239" s="203" t="s">
        <v>334</v>
      </c>
      <c r="E239" s="204" t="s">
        <v>645</v>
      </c>
      <c r="F239" s="411">
        <v>184.83</v>
      </c>
      <c r="G239" s="205">
        <f t="shared" si="8"/>
        <v>184.83</v>
      </c>
      <c r="L239" s="205">
        <v>115.4</v>
      </c>
      <c r="M239" s="205">
        <v>52.03</v>
      </c>
      <c r="N239" s="205">
        <v>12.25</v>
      </c>
      <c r="O239" s="205">
        <v>5.15</v>
      </c>
      <c r="AU239" s="301">
        <f t="shared" si="9"/>
        <v>0</v>
      </c>
    </row>
    <row r="240" spans="2:47">
      <c r="B240" s="202" t="s">
        <v>759</v>
      </c>
      <c r="C240" s="302" t="s">
        <v>346</v>
      </c>
      <c r="D240" s="203" t="s">
        <v>330</v>
      </c>
      <c r="E240" s="204" t="s">
        <v>329</v>
      </c>
      <c r="F240" s="411">
        <v>22.62</v>
      </c>
      <c r="G240" s="205">
        <f t="shared" si="8"/>
        <v>22.62</v>
      </c>
      <c r="P240" s="205">
        <v>18.93</v>
      </c>
      <c r="AT240" s="205">
        <v>3.69</v>
      </c>
      <c r="AU240" s="301">
        <f t="shared" si="9"/>
        <v>0</v>
      </c>
    </row>
    <row r="241" spans="2:47">
      <c r="B241" s="202" t="s">
        <v>759</v>
      </c>
      <c r="C241" s="302" t="s">
        <v>346</v>
      </c>
      <c r="D241" s="203" t="s">
        <v>338</v>
      </c>
      <c r="E241" s="204" t="s">
        <v>744</v>
      </c>
      <c r="F241" s="411">
        <v>144</v>
      </c>
      <c r="G241" s="205">
        <f t="shared" si="8"/>
        <v>144</v>
      </c>
      <c r="Z241" s="205">
        <v>120</v>
      </c>
      <c r="AT241" s="205">
        <v>24</v>
      </c>
      <c r="AU241" s="301">
        <f t="shared" si="9"/>
        <v>0</v>
      </c>
    </row>
    <row r="242" spans="2:47">
      <c r="B242" s="202" t="s">
        <v>759</v>
      </c>
      <c r="C242" s="302" t="s">
        <v>346</v>
      </c>
      <c r="D242" s="203" t="s">
        <v>330</v>
      </c>
      <c r="E242" s="204" t="s">
        <v>329</v>
      </c>
      <c r="F242" s="411">
        <v>29.32</v>
      </c>
      <c r="G242" s="205">
        <f t="shared" si="8"/>
        <v>29.32</v>
      </c>
      <c r="P242" s="205">
        <v>24.43</v>
      </c>
      <c r="AT242" s="205">
        <v>4.8899999999999997</v>
      </c>
      <c r="AU242" s="301">
        <f>SUM(H242:AT242)-F242</f>
        <v>0</v>
      </c>
    </row>
    <row r="243" spans="2:47">
      <c r="B243" s="202" t="s">
        <v>758</v>
      </c>
      <c r="C243" s="302">
        <v>57</v>
      </c>
      <c r="D243" s="203" t="s">
        <v>320</v>
      </c>
      <c r="E243" s="204" t="s">
        <v>750</v>
      </c>
      <c r="F243" s="411">
        <v>50</v>
      </c>
      <c r="G243" s="205">
        <f t="shared" si="8"/>
        <v>50</v>
      </c>
      <c r="U243" s="206">
        <v>50</v>
      </c>
      <c r="AU243" s="301">
        <f>SUM(H243:AT243)-F243</f>
        <v>0</v>
      </c>
    </row>
    <row r="244" spans="2:47">
      <c r="B244" s="202" t="s">
        <v>758</v>
      </c>
      <c r="C244" s="302">
        <v>58</v>
      </c>
      <c r="D244" s="203" t="s">
        <v>334</v>
      </c>
      <c r="E244" s="204" t="s">
        <v>335</v>
      </c>
      <c r="F244" s="411">
        <v>1044.98</v>
      </c>
      <c r="G244" s="205">
        <f t="shared" si="8"/>
        <v>1044.98</v>
      </c>
      <c r="H244" s="205">
        <v>1044.98</v>
      </c>
      <c r="AU244" s="301">
        <f>SUM(H244:AT244)-F244</f>
        <v>0</v>
      </c>
    </row>
    <row r="245" spans="2:47">
      <c r="B245" s="202" t="s">
        <v>758</v>
      </c>
      <c r="C245" s="302">
        <v>59</v>
      </c>
      <c r="D245" s="203" t="s">
        <v>334</v>
      </c>
      <c r="E245" s="204" t="s">
        <v>548</v>
      </c>
      <c r="F245" s="411">
        <v>0</v>
      </c>
      <c r="G245" s="205">
        <v>0</v>
      </c>
      <c r="AU245" s="301"/>
    </row>
    <row r="246" spans="2:47">
      <c r="B246" s="202" t="s">
        <v>758</v>
      </c>
      <c r="C246" s="302">
        <v>60</v>
      </c>
      <c r="D246" s="203" t="s">
        <v>583</v>
      </c>
      <c r="E246" s="204" t="s">
        <v>416</v>
      </c>
      <c r="F246" s="411">
        <v>151.49</v>
      </c>
      <c r="G246" s="205">
        <f t="shared" si="8"/>
        <v>151.49</v>
      </c>
      <c r="AA246" s="205">
        <v>106.49</v>
      </c>
      <c r="AO246" s="205">
        <v>45</v>
      </c>
      <c r="AU246" s="301">
        <f t="shared" ref="AU246:AU273" si="10">SUM(H246:AT246)-F246</f>
        <v>0</v>
      </c>
    </row>
    <row r="247" spans="2:47">
      <c r="B247" s="202" t="s">
        <v>758</v>
      </c>
      <c r="C247" s="302">
        <v>61</v>
      </c>
      <c r="D247" s="203" t="s">
        <v>753</v>
      </c>
      <c r="E247" s="204" t="s">
        <v>754</v>
      </c>
      <c r="F247" s="205">
        <v>55</v>
      </c>
      <c r="G247" s="205">
        <f t="shared" si="8"/>
        <v>55</v>
      </c>
      <c r="Z247" s="205">
        <v>55</v>
      </c>
      <c r="AU247" s="301">
        <f t="shared" si="10"/>
        <v>0</v>
      </c>
    </row>
    <row r="248" spans="2:47">
      <c r="B248" s="202" t="s">
        <v>758</v>
      </c>
      <c r="C248" s="302">
        <v>62</v>
      </c>
      <c r="D248" s="203" t="s">
        <v>472</v>
      </c>
      <c r="E248" s="204" t="s">
        <v>712</v>
      </c>
      <c r="F248" s="205">
        <v>0</v>
      </c>
      <c r="G248" s="205">
        <f t="shared" si="8"/>
        <v>0</v>
      </c>
      <c r="AU248" s="301">
        <f t="shared" si="10"/>
        <v>0</v>
      </c>
    </row>
    <row r="249" spans="2:47">
      <c r="B249" s="202" t="s">
        <v>758</v>
      </c>
      <c r="C249" s="302">
        <v>63</v>
      </c>
      <c r="D249" s="203" t="s">
        <v>637</v>
      </c>
      <c r="E249" s="204" t="s">
        <v>756</v>
      </c>
      <c r="F249" s="411">
        <v>144</v>
      </c>
      <c r="G249" s="205">
        <f t="shared" si="8"/>
        <v>144</v>
      </c>
      <c r="AA249" s="205">
        <v>120</v>
      </c>
      <c r="AT249" s="205">
        <v>24</v>
      </c>
      <c r="AU249" s="301">
        <f t="shared" si="10"/>
        <v>0</v>
      </c>
    </row>
    <row r="250" spans="2:47">
      <c r="B250" s="202" t="s">
        <v>758</v>
      </c>
      <c r="C250" s="302">
        <v>64</v>
      </c>
      <c r="D250" s="203" t="s">
        <v>440</v>
      </c>
      <c r="E250" s="204" t="s">
        <v>755</v>
      </c>
      <c r="F250" s="411">
        <v>225.55</v>
      </c>
      <c r="G250" s="205">
        <f>SUM(H250:AT250)</f>
        <v>225.55</v>
      </c>
      <c r="L250" s="205">
        <v>4.45</v>
      </c>
      <c r="N250" s="205">
        <v>2.8</v>
      </c>
      <c r="U250" s="206">
        <v>162</v>
      </c>
      <c r="AO250" s="205">
        <v>51.3</v>
      </c>
      <c r="AT250" s="205">
        <v>5</v>
      </c>
      <c r="AU250" s="301">
        <f t="shared" si="10"/>
        <v>0</v>
      </c>
    </row>
    <row r="251" spans="2:47">
      <c r="B251" s="202" t="s">
        <v>758</v>
      </c>
      <c r="C251" s="302">
        <v>65</v>
      </c>
      <c r="D251" s="203" t="s">
        <v>301</v>
      </c>
      <c r="E251" s="204" t="s">
        <v>336</v>
      </c>
      <c r="F251" s="411">
        <v>388</v>
      </c>
      <c r="G251" s="205">
        <f t="shared" si="8"/>
        <v>388</v>
      </c>
      <c r="I251" s="205">
        <v>388</v>
      </c>
      <c r="AU251" s="301">
        <f t="shared" si="10"/>
        <v>0</v>
      </c>
    </row>
    <row r="252" spans="2:47">
      <c r="B252" s="202" t="s">
        <v>731</v>
      </c>
      <c r="C252" s="302" t="s">
        <v>346</v>
      </c>
      <c r="D252" s="203" t="s">
        <v>323</v>
      </c>
      <c r="E252" s="204" t="s">
        <v>633</v>
      </c>
      <c r="F252" s="411">
        <v>47</v>
      </c>
      <c r="G252" s="205">
        <f t="shared" si="8"/>
        <v>47</v>
      </c>
      <c r="AO252" s="205">
        <v>47</v>
      </c>
      <c r="AU252" s="301">
        <f t="shared" si="10"/>
        <v>0</v>
      </c>
    </row>
    <row r="253" spans="2:47">
      <c r="B253" s="202" t="s">
        <v>731</v>
      </c>
      <c r="C253" s="302" t="s">
        <v>346</v>
      </c>
      <c r="D253" s="203" t="s">
        <v>338</v>
      </c>
      <c r="E253" s="204" t="s">
        <v>632</v>
      </c>
      <c r="F253" s="411">
        <v>51</v>
      </c>
      <c r="G253" s="205">
        <f t="shared" si="8"/>
        <v>51</v>
      </c>
      <c r="AO253" s="205">
        <v>51</v>
      </c>
      <c r="AU253" s="301">
        <f t="shared" si="10"/>
        <v>0</v>
      </c>
    </row>
    <row r="254" spans="2:47">
      <c r="B254" s="202" t="s">
        <v>731</v>
      </c>
      <c r="C254" s="302" t="s">
        <v>346</v>
      </c>
      <c r="D254" s="203" t="s">
        <v>355</v>
      </c>
      <c r="E254" s="204" t="s">
        <v>630</v>
      </c>
      <c r="F254" s="411">
        <v>249</v>
      </c>
      <c r="G254" s="205">
        <f t="shared" si="8"/>
        <v>249</v>
      </c>
      <c r="AO254" s="205">
        <v>249</v>
      </c>
      <c r="AU254" s="301">
        <f t="shared" si="10"/>
        <v>0</v>
      </c>
    </row>
    <row r="255" spans="2:47">
      <c r="B255" s="202" t="s">
        <v>758</v>
      </c>
      <c r="C255" s="302">
        <v>66</v>
      </c>
      <c r="D255" s="203" t="s">
        <v>355</v>
      </c>
      <c r="E255" s="204" t="s">
        <v>685</v>
      </c>
      <c r="F255" s="411">
        <v>18.899999999999999</v>
      </c>
      <c r="G255" s="205">
        <f t="shared" si="8"/>
        <v>18.899999999999999</v>
      </c>
      <c r="N255" s="205">
        <v>15.75</v>
      </c>
      <c r="AT255" s="205">
        <v>3.15</v>
      </c>
      <c r="AU255" s="301">
        <f t="shared" si="10"/>
        <v>0</v>
      </c>
    </row>
    <row r="256" spans="2:47">
      <c r="B256" s="202" t="s">
        <v>758</v>
      </c>
      <c r="C256" s="302">
        <v>66</v>
      </c>
      <c r="D256" s="203" t="s">
        <v>355</v>
      </c>
      <c r="E256" s="204" t="s">
        <v>538</v>
      </c>
      <c r="F256" s="411">
        <v>106.23</v>
      </c>
      <c r="G256" s="205">
        <f t="shared" si="8"/>
        <v>106.23</v>
      </c>
      <c r="J256" s="205">
        <v>104.36</v>
      </c>
      <c r="AT256" s="205">
        <v>1.87</v>
      </c>
      <c r="AU256" s="301">
        <f t="shared" si="10"/>
        <v>0</v>
      </c>
    </row>
    <row r="257" spans="2:47">
      <c r="B257" s="202" t="s">
        <v>758</v>
      </c>
      <c r="C257" s="302">
        <v>66</v>
      </c>
      <c r="D257" s="203" t="s">
        <v>355</v>
      </c>
      <c r="E257" s="204" t="s">
        <v>762</v>
      </c>
      <c r="F257" s="411">
        <v>17.46</v>
      </c>
      <c r="G257" s="205">
        <f t="shared" si="8"/>
        <v>17.46</v>
      </c>
      <c r="N257" s="205">
        <v>14.55</v>
      </c>
      <c r="AT257" s="205">
        <v>2.91</v>
      </c>
      <c r="AU257" s="301">
        <f t="shared" si="10"/>
        <v>0</v>
      </c>
    </row>
    <row r="258" spans="2:47">
      <c r="B258" s="202" t="s">
        <v>758</v>
      </c>
      <c r="C258" s="302">
        <v>67</v>
      </c>
      <c r="D258" s="203" t="s">
        <v>334</v>
      </c>
      <c r="E258" s="204" t="s">
        <v>763</v>
      </c>
      <c r="F258" s="411">
        <v>77.2</v>
      </c>
      <c r="G258" s="205">
        <f t="shared" si="8"/>
        <v>77.2</v>
      </c>
      <c r="L258" s="205">
        <v>77.2</v>
      </c>
      <c r="AU258" s="301">
        <f t="shared" si="10"/>
        <v>0</v>
      </c>
    </row>
    <row r="259" spans="2:47">
      <c r="B259" s="202" t="s">
        <v>759</v>
      </c>
      <c r="C259" s="302" t="s">
        <v>346</v>
      </c>
      <c r="D259" s="203" t="s">
        <v>323</v>
      </c>
      <c r="E259" s="204" t="s">
        <v>633</v>
      </c>
      <c r="F259" s="411">
        <v>47</v>
      </c>
      <c r="G259" s="205">
        <f t="shared" si="8"/>
        <v>47</v>
      </c>
      <c r="AO259" s="205">
        <v>47</v>
      </c>
      <c r="AU259" s="301">
        <f t="shared" si="10"/>
        <v>0</v>
      </c>
    </row>
    <row r="260" spans="2:47">
      <c r="B260" s="202" t="s">
        <v>764</v>
      </c>
      <c r="C260" s="302">
        <v>68</v>
      </c>
      <c r="D260" s="203" t="s">
        <v>355</v>
      </c>
      <c r="E260" s="204" t="s">
        <v>538</v>
      </c>
      <c r="F260" s="205">
        <v>36.83</v>
      </c>
      <c r="G260" s="205">
        <f t="shared" si="8"/>
        <v>36.83</v>
      </c>
      <c r="J260" s="205">
        <v>30.69</v>
      </c>
      <c r="AT260" s="205">
        <v>6.14</v>
      </c>
      <c r="AU260" s="301">
        <f t="shared" si="10"/>
        <v>0</v>
      </c>
    </row>
    <row r="261" spans="2:47">
      <c r="B261" s="202" t="s">
        <v>759</v>
      </c>
      <c r="C261" s="302" t="s">
        <v>346</v>
      </c>
      <c r="D261" s="203" t="s">
        <v>338</v>
      </c>
      <c r="E261" s="204" t="s">
        <v>630</v>
      </c>
      <c r="F261" s="411">
        <v>249</v>
      </c>
      <c r="G261" s="205">
        <f t="shared" si="8"/>
        <v>249</v>
      </c>
      <c r="AO261" s="205">
        <v>249</v>
      </c>
      <c r="AU261" s="301">
        <f t="shared" si="10"/>
        <v>0</v>
      </c>
    </row>
    <row r="262" spans="2:47">
      <c r="B262" s="202" t="s">
        <v>765</v>
      </c>
      <c r="C262" s="302" t="s">
        <v>346</v>
      </c>
      <c r="D262" s="203" t="s">
        <v>323</v>
      </c>
      <c r="E262" s="204" t="s">
        <v>766</v>
      </c>
      <c r="F262" s="411">
        <v>461.42</v>
      </c>
      <c r="G262" s="205">
        <f t="shared" si="8"/>
        <v>461.42</v>
      </c>
      <c r="AA262" s="205">
        <v>461.2</v>
      </c>
      <c r="AT262" s="205">
        <v>0.22</v>
      </c>
      <c r="AU262" s="301">
        <f t="shared" si="10"/>
        <v>0</v>
      </c>
    </row>
    <row r="263" spans="2:47">
      <c r="C263" s="302"/>
      <c r="E263" s="204" t="s">
        <v>783</v>
      </c>
      <c r="F263" s="411">
        <v>18</v>
      </c>
      <c r="G263" s="205">
        <f t="shared" si="8"/>
        <v>18</v>
      </c>
      <c r="AO263" s="205">
        <v>18</v>
      </c>
      <c r="AU263" s="301"/>
    </row>
    <row r="264" spans="2:47">
      <c r="B264" s="202" t="s">
        <v>767</v>
      </c>
      <c r="C264" s="302" t="s">
        <v>346</v>
      </c>
      <c r="D264" s="203" t="s">
        <v>330</v>
      </c>
      <c r="E264" s="204" t="s">
        <v>329</v>
      </c>
      <c r="F264" s="411">
        <v>26.3</v>
      </c>
      <c r="G264" s="205">
        <f t="shared" si="8"/>
        <v>26.3</v>
      </c>
      <c r="P264" s="205">
        <v>21.92</v>
      </c>
      <c r="AT264" s="205">
        <v>4.38</v>
      </c>
      <c r="AU264" s="301">
        <f t="shared" si="10"/>
        <v>0</v>
      </c>
    </row>
    <row r="265" spans="2:47">
      <c r="B265" s="202" t="s">
        <v>768</v>
      </c>
      <c r="C265" s="302" t="s">
        <v>346</v>
      </c>
      <c r="D265" s="203" t="s">
        <v>330</v>
      </c>
      <c r="E265" s="204" t="s">
        <v>329</v>
      </c>
      <c r="F265" s="411">
        <v>23.01</v>
      </c>
      <c r="G265" s="205">
        <f t="shared" si="8"/>
        <v>23.009999999999998</v>
      </c>
      <c r="P265" s="205">
        <v>19.18</v>
      </c>
      <c r="AT265" s="205">
        <v>3.83</v>
      </c>
      <c r="AU265" s="301">
        <f t="shared" si="10"/>
        <v>0</v>
      </c>
    </row>
    <row r="266" spans="2:47">
      <c r="B266" s="202" t="s">
        <v>769</v>
      </c>
      <c r="C266" s="302" t="s">
        <v>346</v>
      </c>
      <c r="D266" s="203" t="s">
        <v>330</v>
      </c>
      <c r="E266" s="204" t="s">
        <v>553</v>
      </c>
      <c r="F266" s="411">
        <v>82.8</v>
      </c>
      <c r="G266" s="205">
        <f t="shared" si="8"/>
        <v>82.8</v>
      </c>
      <c r="P266" s="205">
        <v>69</v>
      </c>
      <c r="AT266" s="205">
        <v>13.8</v>
      </c>
      <c r="AU266" s="301">
        <f t="shared" si="10"/>
        <v>0</v>
      </c>
    </row>
    <row r="267" spans="2:47">
      <c r="B267" s="202" t="s">
        <v>758</v>
      </c>
      <c r="C267" s="302" t="s">
        <v>771</v>
      </c>
      <c r="D267" s="203" t="s">
        <v>409</v>
      </c>
      <c r="E267" s="204" t="s">
        <v>770</v>
      </c>
      <c r="F267" s="411">
        <v>715</v>
      </c>
      <c r="G267" s="205">
        <f t="shared" si="8"/>
        <v>715</v>
      </c>
      <c r="AD267" s="205">
        <v>40</v>
      </c>
      <c r="AE267" s="205">
        <v>675</v>
      </c>
      <c r="AU267" s="301">
        <f t="shared" si="10"/>
        <v>0</v>
      </c>
    </row>
    <row r="268" spans="2:47">
      <c r="B268" s="202" t="s">
        <v>764</v>
      </c>
      <c r="C268" s="302">
        <v>69</v>
      </c>
      <c r="D268" s="203" t="s">
        <v>592</v>
      </c>
      <c r="E268" s="204" t="s">
        <v>593</v>
      </c>
      <c r="F268" s="411">
        <v>107.43</v>
      </c>
      <c r="G268" s="205">
        <f t="shared" si="8"/>
        <v>107.42999999999999</v>
      </c>
      <c r="J268" s="205">
        <v>32.979999999999997</v>
      </c>
      <c r="M268" s="205">
        <v>56.53</v>
      </c>
      <c r="AT268" s="205">
        <v>17.920000000000002</v>
      </c>
      <c r="AU268" s="301">
        <f t="shared" si="10"/>
        <v>0</v>
      </c>
    </row>
    <row r="269" spans="2:47">
      <c r="B269" s="202" t="s">
        <v>764</v>
      </c>
      <c r="C269" s="302">
        <v>70</v>
      </c>
      <c r="D269" s="203" t="s">
        <v>773</v>
      </c>
      <c r="E269" s="204" t="s">
        <v>774</v>
      </c>
      <c r="F269" s="205">
        <v>90</v>
      </c>
      <c r="G269" s="205">
        <f t="shared" si="8"/>
        <v>90</v>
      </c>
      <c r="AQ269" s="205">
        <v>75</v>
      </c>
      <c r="AT269" s="205">
        <v>15</v>
      </c>
      <c r="AU269" s="301">
        <f t="shared" si="10"/>
        <v>0</v>
      </c>
    </row>
    <row r="270" spans="2:47">
      <c r="B270" s="202" t="s">
        <v>764</v>
      </c>
      <c r="C270" s="302">
        <v>71</v>
      </c>
      <c r="D270" s="203" t="s">
        <v>776</v>
      </c>
      <c r="E270" s="204" t="s">
        <v>775</v>
      </c>
      <c r="F270" s="411">
        <v>365</v>
      </c>
      <c r="G270" s="205">
        <f t="shared" si="8"/>
        <v>365</v>
      </c>
      <c r="S270" s="205">
        <v>315</v>
      </c>
      <c r="AT270" s="205">
        <v>50</v>
      </c>
      <c r="AU270" s="301">
        <f t="shared" si="10"/>
        <v>0</v>
      </c>
    </row>
    <row r="271" spans="2:47">
      <c r="B271" s="202" t="s">
        <v>764</v>
      </c>
      <c r="C271" s="302">
        <v>72</v>
      </c>
      <c r="D271" s="203" t="s">
        <v>777</v>
      </c>
      <c r="E271" s="204" t="s">
        <v>778</v>
      </c>
      <c r="F271" s="205">
        <v>585.52</v>
      </c>
      <c r="G271" s="205">
        <f t="shared" si="8"/>
        <v>585.52</v>
      </c>
      <c r="U271" s="206">
        <v>585.52</v>
      </c>
      <c r="AU271" s="301">
        <f t="shared" si="10"/>
        <v>0</v>
      </c>
    </row>
    <row r="272" spans="2:47">
      <c r="B272" s="202" t="s">
        <v>764</v>
      </c>
      <c r="C272" s="302">
        <v>73</v>
      </c>
      <c r="D272" s="203" t="s">
        <v>472</v>
      </c>
      <c r="G272" s="205">
        <f t="shared" si="8"/>
        <v>0</v>
      </c>
      <c r="AU272" s="301">
        <f t="shared" si="10"/>
        <v>0</v>
      </c>
    </row>
    <row r="273" spans="2:48">
      <c r="B273" s="202" t="s">
        <v>764</v>
      </c>
      <c r="C273" s="302">
        <v>74</v>
      </c>
      <c r="D273" s="203" t="s">
        <v>780</v>
      </c>
      <c r="E273" s="204" t="s">
        <v>779</v>
      </c>
      <c r="F273" s="205">
        <v>795</v>
      </c>
      <c r="G273" s="205">
        <f t="shared" si="8"/>
        <v>795</v>
      </c>
      <c r="AQ273" s="205">
        <v>795</v>
      </c>
      <c r="AU273" s="301">
        <f t="shared" si="10"/>
        <v>0</v>
      </c>
    </row>
    <row r="274" spans="2:48">
      <c r="B274" s="202" t="s">
        <v>782</v>
      </c>
      <c r="C274" s="302">
        <v>75</v>
      </c>
      <c r="D274" s="203" t="s">
        <v>592</v>
      </c>
      <c r="E274" s="204" t="s">
        <v>593</v>
      </c>
      <c r="F274" s="411">
        <v>115.27</v>
      </c>
      <c r="G274" s="205">
        <f t="shared" si="8"/>
        <v>115.27</v>
      </c>
      <c r="M274" s="205">
        <v>96.05</v>
      </c>
      <c r="AT274" s="205">
        <v>19.22</v>
      </c>
      <c r="AU274" s="301">
        <v>0</v>
      </c>
    </row>
    <row r="275" spans="2:48">
      <c r="B275" s="202" t="s">
        <v>782</v>
      </c>
      <c r="C275" s="302">
        <v>76</v>
      </c>
      <c r="D275" s="203" t="s">
        <v>355</v>
      </c>
      <c r="E275" s="204" t="s">
        <v>538</v>
      </c>
      <c r="F275" s="205">
        <v>95</v>
      </c>
      <c r="G275" s="205">
        <f>SUM(H275:AT275)</f>
        <v>95</v>
      </c>
      <c r="J275" s="205">
        <v>95</v>
      </c>
      <c r="AU275" s="301">
        <f>SUM(H275:AT275)-F275</f>
        <v>0</v>
      </c>
    </row>
    <row r="276" spans="2:48">
      <c r="C276" s="302"/>
      <c r="F276" s="205">
        <f>SUM(F6:F275)</f>
        <v>109913.29999999996</v>
      </c>
      <c r="G276" s="205">
        <f>SUM(G6:G275)</f>
        <v>109913.29999999996</v>
      </c>
      <c r="H276" s="205">
        <f t="shared" ref="H276:AU276" si="11">SUM(H6:H275)</f>
        <v>13555.02</v>
      </c>
      <c r="I276" s="205">
        <f t="shared" si="11"/>
        <v>3560.91</v>
      </c>
      <c r="J276" s="205">
        <f t="shared" si="11"/>
        <v>710.35000000000014</v>
      </c>
      <c r="K276" s="205">
        <f t="shared" si="11"/>
        <v>810</v>
      </c>
      <c r="L276" s="205">
        <f t="shared" si="11"/>
        <v>563.5</v>
      </c>
      <c r="M276" s="205">
        <f t="shared" si="11"/>
        <v>620.91999999999996</v>
      </c>
      <c r="N276" s="205">
        <f t="shared" si="11"/>
        <v>361.66999999999996</v>
      </c>
      <c r="O276" s="205">
        <f t="shared" si="11"/>
        <v>5.15</v>
      </c>
      <c r="P276" s="205">
        <f t="shared" si="11"/>
        <v>832.35999999999979</v>
      </c>
      <c r="Q276" s="205">
        <f t="shared" si="11"/>
        <v>280</v>
      </c>
      <c r="R276" s="205">
        <f t="shared" si="11"/>
        <v>3216.55</v>
      </c>
      <c r="S276" s="205">
        <f t="shared" si="11"/>
        <v>315</v>
      </c>
      <c r="T276" s="205">
        <f t="shared" si="11"/>
        <v>1594.75</v>
      </c>
      <c r="U276" s="205">
        <f t="shared" si="11"/>
        <v>1833.88</v>
      </c>
      <c r="V276" s="205">
        <f t="shared" si="11"/>
        <v>0</v>
      </c>
      <c r="W276" s="205">
        <f t="shared" si="11"/>
        <v>88.3</v>
      </c>
      <c r="X276" s="205">
        <f t="shared" si="11"/>
        <v>0</v>
      </c>
      <c r="Y276" s="205">
        <f t="shared" si="11"/>
        <v>88</v>
      </c>
      <c r="Z276" s="205">
        <f t="shared" si="11"/>
        <v>3963.28</v>
      </c>
      <c r="AA276" s="205">
        <f t="shared" si="11"/>
        <v>2848.5699999999993</v>
      </c>
      <c r="AB276" s="205">
        <f t="shared" si="11"/>
        <v>1935.2</v>
      </c>
      <c r="AC276" s="205">
        <f t="shared" si="11"/>
        <v>503</v>
      </c>
      <c r="AD276" s="205">
        <f t="shared" si="11"/>
        <v>1136.44</v>
      </c>
      <c r="AE276" s="205">
        <f t="shared" si="11"/>
        <v>1943</v>
      </c>
      <c r="AF276" s="205">
        <f t="shared" si="11"/>
        <v>0</v>
      </c>
      <c r="AG276" s="205">
        <f t="shared" si="11"/>
        <v>0</v>
      </c>
      <c r="AH276" s="205">
        <f t="shared" si="11"/>
        <v>1021.2799999999999</v>
      </c>
      <c r="AI276" s="205">
        <f t="shared" si="11"/>
        <v>6742.23</v>
      </c>
      <c r="AJ276" s="205">
        <f t="shared" si="11"/>
        <v>0</v>
      </c>
      <c r="AK276" s="205">
        <f t="shared" si="11"/>
        <v>14972.39</v>
      </c>
      <c r="AL276" s="205">
        <f t="shared" si="11"/>
        <v>14166.68</v>
      </c>
      <c r="AM276" s="205">
        <f t="shared" si="11"/>
        <v>10133.14</v>
      </c>
      <c r="AN276" s="205">
        <f t="shared" si="11"/>
        <v>10</v>
      </c>
      <c r="AO276" s="205">
        <f t="shared" si="11"/>
        <v>5066.4900000000007</v>
      </c>
      <c r="AP276" s="205">
        <f t="shared" si="11"/>
        <v>700</v>
      </c>
      <c r="AQ276" s="205">
        <f t="shared" si="11"/>
        <v>1620</v>
      </c>
      <c r="AR276" s="205">
        <f t="shared" si="11"/>
        <v>3630</v>
      </c>
      <c r="AS276" s="205">
        <f t="shared" si="11"/>
        <v>5729.2499999999991</v>
      </c>
      <c r="AT276" s="205">
        <f>SUM(AT6:AT275)</f>
        <v>5355.99</v>
      </c>
      <c r="AU276" s="205">
        <f t="shared" si="11"/>
        <v>0</v>
      </c>
      <c r="AV276" s="207">
        <f>SUM(H276:AT276)</f>
        <v>109913.3</v>
      </c>
    </row>
    <row r="277" spans="2:48">
      <c r="C277" s="302"/>
      <c r="AU277" s="301"/>
    </row>
    <row r="278" spans="2:48">
      <c r="C278" s="302"/>
      <c r="E278" s="429"/>
      <c r="AU278" s="301"/>
    </row>
    <row r="279" spans="2:48">
      <c r="C279" s="302"/>
      <c r="E279" s="429"/>
      <c r="AU279" s="301"/>
    </row>
    <row r="280" spans="2:48">
      <c r="C280" s="302"/>
      <c r="E280" s="429"/>
      <c r="AU280" s="301"/>
    </row>
    <row r="281" spans="2:48">
      <c r="C281" s="302"/>
      <c r="E281" s="429"/>
      <c r="AU281" s="301"/>
    </row>
    <row r="282" spans="2:48">
      <c r="C282" s="302"/>
      <c r="E282" s="429"/>
      <c r="AU282" s="301"/>
    </row>
    <row r="283" spans="2:48">
      <c r="C283" s="302"/>
      <c r="E283" s="429"/>
      <c r="AU283" s="301"/>
    </row>
    <row r="284" spans="2:48">
      <c r="C284" s="302"/>
      <c r="E284" s="429"/>
      <c r="AU284" s="301"/>
    </row>
    <row r="285" spans="2:48">
      <c r="C285" s="302"/>
      <c r="AU285" s="301"/>
    </row>
    <row r="286" spans="2:48">
      <c r="C286" s="302"/>
      <c r="AU286" s="301"/>
    </row>
    <row r="287" spans="2:48">
      <c r="C287" s="302"/>
      <c r="E287" s="429"/>
      <c r="AU287" s="301"/>
    </row>
    <row r="288" spans="2:48">
      <c r="C288" s="302"/>
      <c r="AU288" s="301"/>
    </row>
    <row r="289" spans="2:47">
      <c r="C289" s="302"/>
      <c r="AU289" s="301"/>
    </row>
    <row r="290" spans="2:47">
      <c r="C290" s="302"/>
      <c r="AU290" s="301"/>
    </row>
    <row r="291" spans="2:47">
      <c r="C291" s="302"/>
      <c r="AU291" s="301"/>
    </row>
    <row r="292" spans="2:47">
      <c r="C292" s="302"/>
      <c r="E292" s="429"/>
      <c r="AU292" s="301"/>
    </row>
    <row r="293" spans="2:47">
      <c r="C293" s="302"/>
      <c r="AU293" s="301"/>
    </row>
    <row r="294" spans="2:47">
      <c r="C294" s="302"/>
      <c r="F294" s="332"/>
      <c r="G294" s="332"/>
      <c r="AU294" s="301"/>
    </row>
    <row r="295" spans="2:47">
      <c r="B295"/>
      <c r="C295" s="303"/>
      <c r="D295"/>
      <c r="E295" s="2"/>
      <c r="AU295" s="301"/>
    </row>
    <row r="296" spans="2:47">
      <c r="B296"/>
      <c r="C296" s="205"/>
      <c r="D296"/>
      <c r="E296"/>
      <c r="AU296" s="301"/>
    </row>
    <row r="297" spans="2:47">
      <c r="B297"/>
      <c r="C297"/>
      <c r="D297"/>
      <c r="E297"/>
      <c r="AU297" s="301"/>
    </row>
    <row r="298" spans="2:47" ht="15">
      <c r="B298" s="434"/>
      <c r="C298" s="435"/>
      <c r="D298"/>
      <c r="E298"/>
      <c r="AU298" s="301"/>
    </row>
    <row r="299" spans="2:47" ht="15" thickBot="1">
      <c r="B299" s="436"/>
      <c r="C299" s="303"/>
      <c r="D299"/>
      <c r="E299"/>
      <c r="AU299" s="301"/>
    </row>
    <row r="300" spans="2:47" ht="15.75" thickBot="1">
      <c r="B300" s="437"/>
      <c r="C300" s="205"/>
      <c r="D300"/>
      <c r="E300" s="2"/>
      <c r="AU300" s="301"/>
    </row>
    <row r="301" spans="2:47" ht="13.5" thickTop="1">
      <c r="B301"/>
      <c r="C301" s="2"/>
      <c r="D301"/>
      <c r="E301"/>
      <c r="AU301" s="301"/>
    </row>
    <row r="302" spans="2:47">
      <c r="B302"/>
      <c r="C302"/>
      <c r="D302"/>
      <c r="E302"/>
      <c r="AU302" s="301"/>
    </row>
    <row r="303" spans="2:47">
      <c r="B303"/>
      <c r="C303"/>
      <c r="D303" s="2"/>
      <c r="E303"/>
      <c r="AU303" s="301"/>
    </row>
    <row r="304" spans="2:47">
      <c r="B304"/>
      <c r="C304" s="438"/>
      <c r="D304"/>
      <c r="E304"/>
      <c r="AU304" s="301"/>
    </row>
    <row r="305" spans="2:47" ht="15">
      <c r="B305"/>
      <c r="C305"/>
      <c r="D305" s="439"/>
      <c r="E305" s="2"/>
      <c r="AU305" s="301"/>
    </row>
    <row r="306" spans="2:47">
      <c r="B306"/>
      <c r="C306" s="2"/>
      <c r="D306"/>
      <c r="E306"/>
      <c r="AU306" s="301"/>
    </row>
    <row r="307" spans="2:47">
      <c r="B307"/>
      <c r="C307" s="2"/>
      <c r="D307"/>
      <c r="E307"/>
      <c r="AU307" s="301"/>
    </row>
    <row r="308" spans="2:47">
      <c r="B308"/>
      <c r="C308"/>
      <c r="D308"/>
      <c r="E308"/>
      <c r="AU308" s="301"/>
    </row>
    <row r="309" spans="2:47">
      <c r="AU309" s="301"/>
    </row>
    <row r="310" spans="2:47">
      <c r="AU310" s="301"/>
    </row>
    <row r="311" spans="2:47">
      <c r="AU311" s="301"/>
    </row>
    <row r="312" spans="2:47">
      <c r="AU312" s="301"/>
    </row>
    <row r="313" spans="2:47">
      <c r="AU313" s="301"/>
    </row>
    <row r="314" spans="2:47">
      <c r="AU314" s="301"/>
    </row>
    <row r="315" spans="2:47">
      <c r="AU315" s="301"/>
    </row>
    <row r="316" spans="2:47">
      <c r="AU316" s="301"/>
    </row>
    <row r="317" spans="2:47">
      <c r="AU317" s="301"/>
    </row>
    <row r="318" spans="2:47">
      <c r="AU318" s="301"/>
    </row>
    <row r="319" spans="2:47">
      <c r="AU319" s="301"/>
    </row>
    <row r="320" spans="2:47">
      <c r="AU320" s="301"/>
    </row>
    <row r="321" spans="3:47">
      <c r="AU321" s="301"/>
    </row>
    <row r="322" spans="3:47">
      <c r="AU322" s="301"/>
    </row>
    <row r="323" spans="3:47">
      <c r="AU323" s="301"/>
    </row>
    <row r="324" spans="3:47">
      <c r="AU324" s="301"/>
    </row>
    <row r="325" spans="3:47">
      <c r="AU325" s="301"/>
    </row>
    <row r="326" spans="3:47">
      <c r="AU326" s="301"/>
    </row>
    <row r="327" spans="3:47">
      <c r="AU327" s="301"/>
    </row>
    <row r="328" spans="3:47">
      <c r="AU328" s="301"/>
    </row>
    <row r="329" spans="3:47">
      <c r="AU329" s="301"/>
    </row>
    <row r="330" spans="3:47">
      <c r="AU330" s="301"/>
    </row>
    <row r="331" spans="3:47">
      <c r="AU331" s="301"/>
    </row>
    <row r="332" spans="3:47">
      <c r="C332" s="302"/>
      <c r="AU332" s="301"/>
    </row>
    <row r="333" spans="3:47">
      <c r="AU333" s="301"/>
    </row>
    <row r="334" spans="3:47">
      <c r="F334" s="303"/>
      <c r="G334" s="303"/>
      <c r="AU334" s="301"/>
    </row>
    <row r="335" spans="3:47">
      <c r="F335" s="303"/>
      <c r="G335" s="303"/>
      <c r="AU335" s="301"/>
    </row>
    <row r="336" spans="3:47">
      <c r="F336" s="303"/>
      <c r="G336" s="303"/>
      <c r="AU336" s="301"/>
    </row>
    <row r="337" spans="3:47">
      <c r="F337" s="303"/>
      <c r="G337" s="303"/>
      <c r="AU337" s="301"/>
    </row>
    <row r="338" spans="3:47">
      <c r="F338" s="303"/>
      <c r="G338" s="303"/>
      <c r="AU338" s="301"/>
    </row>
    <row r="339" spans="3:47">
      <c r="F339" s="303"/>
      <c r="G339" s="303"/>
      <c r="AU339" s="301"/>
    </row>
    <row r="340" spans="3:47">
      <c r="F340" s="303"/>
      <c r="G340" s="303"/>
      <c r="AU340" s="301"/>
    </row>
    <row r="341" spans="3:47">
      <c r="F341" s="303"/>
      <c r="G341" s="303"/>
      <c r="AU341" s="301"/>
    </row>
    <row r="342" spans="3:47">
      <c r="F342" s="303"/>
      <c r="G342" s="303"/>
      <c r="AU342" s="301"/>
    </row>
    <row r="343" spans="3:47">
      <c r="F343" s="303"/>
      <c r="G343" s="303"/>
      <c r="AU343" s="301"/>
    </row>
    <row r="344" spans="3:47">
      <c r="F344" s="303"/>
      <c r="G344" s="303"/>
      <c r="AU344" s="301"/>
    </row>
    <row r="345" spans="3:47">
      <c r="F345" s="303"/>
      <c r="G345" s="303"/>
      <c r="AU345" s="301"/>
    </row>
    <row r="346" spans="3:47">
      <c r="F346" s="303"/>
      <c r="G346" s="303"/>
      <c r="AU346" s="301"/>
    </row>
    <row r="347" spans="3:47">
      <c r="F347" s="303"/>
      <c r="G347" s="303"/>
      <c r="AU347" s="301"/>
    </row>
    <row r="348" spans="3:47">
      <c r="F348" s="303"/>
      <c r="G348" s="303"/>
      <c r="AU348" s="301"/>
    </row>
    <row r="349" spans="3:47">
      <c r="C349" s="302"/>
      <c r="F349" s="303"/>
      <c r="G349" s="303"/>
      <c r="AU349" s="301"/>
    </row>
    <row r="350" spans="3:47">
      <c r="C350" s="302"/>
      <c r="F350" s="303"/>
      <c r="G350" s="303"/>
      <c r="AU350" s="301"/>
    </row>
    <row r="351" spans="3:47">
      <c r="C351" s="302"/>
      <c r="F351" s="303"/>
      <c r="G351" s="303"/>
      <c r="AU351" s="301"/>
    </row>
    <row r="352" spans="3:47">
      <c r="C352" s="302"/>
      <c r="F352" s="303"/>
      <c r="G352" s="303"/>
      <c r="AU352" s="301"/>
    </row>
    <row r="353" spans="6:47">
      <c r="F353" s="303"/>
      <c r="G353" s="303"/>
      <c r="AU353" s="301"/>
    </row>
    <row r="354" spans="6:47">
      <c r="F354" s="303"/>
      <c r="G354" s="303"/>
      <c r="AU354" s="301"/>
    </row>
    <row r="355" spans="6:47">
      <c r="F355" s="303"/>
      <c r="G355" s="303"/>
      <c r="AU355" s="301"/>
    </row>
    <row r="356" spans="6:47">
      <c r="F356" s="303"/>
      <c r="G356" s="303"/>
      <c r="AU356" s="301"/>
    </row>
    <row r="357" spans="6:47">
      <c r="F357" s="303"/>
      <c r="G357" s="303"/>
      <c r="AU357" s="301"/>
    </row>
    <row r="358" spans="6:47">
      <c r="F358" s="303"/>
      <c r="G358" s="303"/>
      <c r="AU358" s="301"/>
    </row>
    <row r="359" spans="6:47">
      <c r="F359" s="303"/>
      <c r="G359" s="303"/>
      <c r="AU359" s="301"/>
    </row>
    <row r="360" spans="6:47">
      <c r="F360" s="303"/>
      <c r="G360" s="303"/>
      <c r="AU360" s="301"/>
    </row>
    <row r="361" spans="6:47">
      <c r="F361" s="303"/>
      <c r="G361" s="303"/>
      <c r="AU361" s="301"/>
    </row>
    <row r="362" spans="6:47">
      <c r="F362" s="303"/>
      <c r="G362" s="303"/>
      <c r="AU362" s="301"/>
    </row>
    <row r="363" spans="6:47">
      <c r="F363" s="303"/>
      <c r="G363" s="303"/>
      <c r="AU363" s="301"/>
    </row>
    <row r="364" spans="6:47">
      <c r="F364" s="303"/>
      <c r="G364" s="303"/>
      <c r="AU364" s="301"/>
    </row>
    <row r="365" spans="6:47">
      <c r="F365" s="303"/>
      <c r="G365" s="303"/>
      <c r="AU365" s="301"/>
    </row>
    <row r="366" spans="6:47">
      <c r="F366" s="303"/>
      <c r="G366" s="303"/>
      <c r="AU366" s="301"/>
    </row>
    <row r="367" spans="6:47">
      <c r="F367" s="303"/>
      <c r="G367" s="303"/>
      <c r="AU367" s="301"/>
    </row>
    <row r="368" spans="6:47">
      <c r="F368" s="303"/>
      <c r="G368" s="303"/>
      <c r="AU368" s="301"/>
    </row>
    <row r="369" spans="6:47">
      <c r="F369" s="303"/>
      <c r="G369" s="303"/>
      <c r="AU369" s="301"/>
    </row>
    <row r="370" spans="6:47">
      <c r="F370" s="303"/>
      <c r="G370" s="303"/>
      <c r="AU370" s="301"/>
    </row>
    <row r="371" spans="6:47">
      <c r="F371" s="303"/>
      <c r="G371" s="303"/>
      <c r="AU371" s="301"/>
    </row>
    <row r="372" spans="6:47">
      <c r="F372" s="303"/>
      <c r="G372" s="303"/>
      <c r="AU372" s="301"/>
    </row>
    <row r="373" spans="6:47">
      <c r="F373" s="303"/>
      <c r="G373" s="303"/>
      <c r="AU373" s="301"/>
    </row>
    <row r="374" spans="6:47">
      <c r="F374" s="303"/>
      <c r="G374" s="303"/>
      <c r="AU374" s="301"/>
    </row>
    <row r="375" spans="6:47">
      <c r="F375" s="303"/>
      <c r="G375" s="303"/>
      <c r="AU375" s="301"/>
    </row>
    <row r="376" spans="6:47">
      <c r="F376" s="303"/>
      <c r="G376" s="303"/>
      <c r="AU376" s="301"/>
    </row>
    <row r="377" spans="6:47">
      <c r="F377" s="303"/>
      <c r="G377" s="303"/>
      <c r="AU377" s="301"/>
    </row>
    <row r="378" spans="6:47">
      <c r="F378" s="303"/>
      <c r="G378" s="303"/>
      <c r="AU378" s="301"/>
    </row>
    <row r="379" spans="6:47">
      <c r="F379" s="303"/>
      <c r="G379" s="303"/>
      <c r="AU379" s="301"/>
    </row>
    <row r="380" spans="6:47">
      <c r="F380" s="303"/>
      <c r="G380" s="303"/>
      <c r="AU380" s="301"/>
    </row>
    <row r="381" spans="6:47">
      <c r="F381" s="303"/>
      <c r="G381" s="303"/>
      <c r="AU381" s="301"/>
    </row>
    <row r="382" spans="6:47">
      <c r="F382" s="303"/>
      <c r="G382" s="303"/>
      <c r="AU382" s="301"/>
    </row>
    <row r="383" spans="6:47">
      <c r="F383" s="303"/>
      <c r="G383" s="303"/>
      <c r="AU383" s="301"/>
    </row>
    <row r="384" spans="6:47">
      <c r="F384" s="303"/>
      <c r="G384" s="303"/>
      <c r="AU384" s="301"/>
    </row>
    <row r="385" spans="6:47">
      <c r="F385" s="303"/>
      <c r="G385" s="303"/>
      <c r="AU385" s="301"/>
    </row>
    <row r="386" spans="6:47">
      <c r="F386" s="303"/>
      <c r="G386" s="303"/>
      <c r="AU386" s="301"/>
    </row>
    <row r="387" spans="6:47">
      <c r="F387" s="303"/>
      <c r="G387" s="303"/>
      <c r="AU387" s="301"/>
    </row>
    <row r="388" spans="6:47">
      <c r="F388" s="303"/>
      <c r="G388" s="303"/>
      <c r="AU388" s="301"/>
    </row>
    <row r="389" spans="6:47">
      <c r="F389" s="303"/>
      <c r="G389" s="303"/>
      <c r="AU389" s="301"/>
    </row>
    <row r="390" spans="6:47">
      <c r="F390" s="303"/>
      <c r="G390" s="303"/>
      <c r="AU390" s="301"/>
    </row>
    <row r="391" spans="6:47">
      <c r="F391" s="303"/>
      <c r="G391" s="303"/>
      <c r="AU391" s="301"/>
    </row>
    <row r="392" spans="6:47">
      <c r="F392" s="303"/>
      <c r="G392" s="303"/>
      <c r="AU392" s="301"/>
    </row>
    <row r="393" spans="6:47">
      <c r="F393" s="303"/>
      <c r="G393" s="303"/>
      <c r="AU393" s="301"/>
    </row>
    <row r="394" spans="6:47">
      <c r="F394" s="303"/>
      <c r="G394" s="303"/>
      <c r="AU394" s="301"/>
    </row>
    <row r="395" spans="6:47">
      <c r="F395" s="303"/>
      <c r="G395" s="303"/>
      <c r="AU395" s="301"/>
    </row>
    <row r="396" spans="6:47">
      <c r="F396" s="303"/>
      <c r="G396" s="303"/>
      <c r="AU396" s="301"/>
    </row>
    <row r="397" spans="6:47">
      <c r="F397" s="303"/>
      <c r="G397" s="303"/>
      <c r="AU397" s="301"/>
    </row>
    <row r="398" spans="6:47">
      <c r="F398" s="303"/>
      <c r="G398" s="303"/>
      <c r="AU398" s="301"/>
    </row>
    <row r="399" spans="6:47">
      <c r="F399" s="303"/>
      <c r="G399" s="303"/>
      <c r="AU399" s="301"/>
    </row>
    <row r="400" spans="6:47">
      <c r="F400" s="303"/>
      <c r="G400" s="303"/>
      <c r="AU400" s="301"/>
    </row>
    <row r="401" spans="4:47">
      <c r="F401" s="303"/>
      <c r="G401" s="303"/>
      <c r="AU401" s="301"/>
    </row>
    <row r="402" spans="4:47">
      <c r="F402" s="303"/>
      <c r="G402" s="303"/>
      <c r="AU402" s="301"/>
    </row>
    <row r="403" spans="4:47">
      <c r="F403" s="303"/>
      <c r="G403" s="303"/>
      <c r="AU403" s="301"/>
    </row>
    <row r="404" spans="4:47">
      <c r="F404" s="303"/>
      <c r="G404" s="303"/>
      <c r="AU404" s="301"/>
    </row>
    <row r="405" spans="4:47">
      <c r="F405" s="303"/>
      <c r="G405" s="303"/>
      <c r="AU405" s="301"/>
    </row>
    <row r="406" spans="4:47">
      <c r="F406" s="303"/>
      <c r="G406" s="303"/>
      <c r="AU406" s="301"/>
    </row>
    <row r="407" spans="4:47">
      <c r="D407" s="329"/>
      <c r="AU407" s="301"/>
    </row>
    <row r="408" spans="4:47">
      <c r="AU408" s="301"/>
    </row>
    <row r="409" spans="4:47">
      <c r="AU409" s="301"/>
    </row>
    <row r="410" spans="4:47">
      <c r="AU410" s="301"/>
    </row>
    <row r="411" spans="4:47">
      <c r="AU411" s="301"/>
    </row>
    <row r="412" spans="4:47">
      <c r="AU412" s="301"/>
    </row>
    <row r="413" spans="4:47">
      <c r="AU413" s="301"/>
    </row>
    <row r="414" spans="4:47">
      <c r="AU414" s="301"/>
    </row>
    <row r="415" spans="4:47">
      <c r="AU415" s="301"/>
    </row>
    <row r="416" spans="4:47">
      <c r="AU416" s="301"/>
    </row>
    <row r="417" spans="3:47">
      <c r="AU417" s="301"/>
    </row>
    <row r="418" spans="3:47">
      <c r="AU418" s="301"/>
    </row>
    <row r="419" spans="3:47">
      <c r="AU419" s="301"/>
    </row>
    <row r="420" spans="3:47">
      <c r="AU420" s="301"/>
    </row>
    <row r="421" spans="3:47">
      <c r="C421" s="302"/>
      <c r="F421" s="411">
        <v>249</v>
      </c>
      <c r="G421" s="411"/>
      <c r="AT421" s="205">
        <v>249</v>
      </c>
      <c r="AU421" s="301"/>
    </row>
    <row r="422" spans="3:47">
      <c r="C422" s="302"/>
      <c r="F422" s="411">
        <v>47</v>
      </c>
      <c r="G422" s="411"/>
      <c r="AU422" s="301"/>
    </row>
    <row r="423" spans="3:47">
      <c r="C423" s="302"/>
      <c r="F423" s="411">
        <v>51</v>
      </c>
      <c r="G423" s="411"/>
      <c r="AT423" s="205">
        <v>51</v>
      </c>
    </row>
    <row r="424" spans="3:47">
      <c r="C424" s="302"/>
    </row>
  </sheetData>
  <autoFilter ref="A5:BL423"/>
  <mergeCells count="6">
    <mergeCell ref="J3:R3"/>
    <mergeCell ref="S3:V3"/>
    <mergeCell ref="AP3:AR3"/>
    <mergeCell ref="Z2:AO2"/>
    <mergeCell ref="Z3:AF3"/>
    <mergeCell ref="X3:Y3"/>
  </mergeCells>
  <phoneticPr fontId="0" type="noConversion"/>
  <conditionalFormatting sqref="AT277:AT65536 AT1:AT169 AT171:AT174 AT176:AT275">
    <cfRule type="expression" priority="1" stopIfTrue="1">
      <formula>"""AO=F-(G:AO)"""</formula>
    </cfRule>
  </conditionalFormatting>
  <printOptions gridLines="1"/>
  <pageMargins left="0.11811023622047245" right="0.11811023622047245" top="0.51181102362204722" bottom="0.27559055118110237" header="0.19685039370078741" footer="0.11811023622047245"/>
  <pageSetup paperSize="9" scale="70" fitToWidth="3" fitToHeight="2" pageOrder="overThenDown" orientation="landscape" r:id="rId1"/>
  <headerFooter alignWithMargins="0">
    <oddHeader>&amp;C&amp;"Arial,Bold"&amp;12HARTFIELD PARISH COUNCIL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G145"/>
  <sheetViews>
    <sheetView workbookViewId="0">
      <pane xSplit="4" ySplit="3" topLeftCell="M108" activePane="bottomRight" state="frozen"/>
      <selection pane="topRight" activeCell="G1" sqref="G1"/>
      <selection pane="bottomLeft" activeCell="A4" sqref="A4"/>
      <selection pane="bottomRight" activeCell="X127" sqref="X127"/>
    </sheetView>
  </sheetViews>
  <sheetFormatPr defaultRowHeight="12.75"/>
  <cols>
    <col min="1" max="1" width="12.140625" style="276" customWidth="1"/>
    <col min="2" max="2" width="26.42578125" style="232" customWidth="1"/>
    <col min="3" max="3" width="31.7109375" style="226" customWidth="1"/>
    <col min="4" max="5" width="9.7109375" style="226" customWidth="1"/>
    <col min="6" max="6" width="10.140625" style="226" customWidth="1"/>
    <col min="7" max="7" width="10" style="226" customWidth="1"/>
    <col min="8" max="8" width="11" style="226" customWidth="1"/>
    <col min="9" max="9" width="7.42578125" style="226" customWidth="1"/>
    <col min="10" max="10" width="7.7109375" style="226" customWidth="1"/>
    <col min="11" max="11" width="9.28515625" style="226" customWidth="1"/>
    <col min="12" max="12" width="8.28515625" style="226" customWidth="1"/>
    <col min="13" max="13" width="7.7109375" style="226" customWidth="1"/>
    <col min="14" max="14" width="9.7109375" style="226" customWidth="1"/>
    <col min="15" max="16" width="8.28515625" style="226" customWidth="1"/>
    <col min="17" max="17" width="9.85546875" style="226" customWidth="1"/>
    <col min="18" max="18" width="8.7109375" style="226" customWidth="1"/>
    <col min="19" max="19" width="8" style="226" customWidth="1"/>
    <col min="20" max="20" width="11" style="226" customWidth="1"/>
    <col min="21" max="21" width="9" style="226" customWidth="1"/>
    <col min="22" max="22" width="8.42578125" style="226" customWidth="1"/>
    <col min="23" max="23" width="9.85546875" style="226" bestFit="1" customWidth="1"/>
    <col min="24" max="24" width="9.140625" style="236"/>
    <col min="25" max="25" width="6.7109375" style="226" customWidth="1"/>
    <col min="26" max="30" width="9" style="226" customWidth="1"/>
    <col min="31" max="32" width="9" style="226" hidden="1" customWidth="1"/>
    <col min="33" max="34" width="9" style="226" customWidth="1"/>
    <col min="35" max="35" width="9" style="226" hidden="1" customWidth="1"/>
    <col min="36" max="36" width="8.42578125" style="226" customWidth="1"/>
    <col min="37" max="37" width="9" style="226" customWidth="1"/>
    <col min="38" max="38" width="7.5703125" style="226" customWidth="1"/>
    <col min="39" max="40" width="9" style="226" customWidth="1"/>
    <col min="41" max="41" width="7.28515625" style="226" customWidth="1"/>
    <col min="42" max="42" width="9" style="226" customWidth="1"/>
    <col min="43" max="43" width="8.28515625" style="226" customWidth="1"/>
    <col min="44" max="44" width="9" style="226" customWidth="1"/>
    <col min="45" max="45" width="8.42578125" style="226" hidden="1" customWidth="1"/>
    <col min="46" max="46" width="8.42578125" style="226" customWidth="1"/>
    <col min="47" max="47" width="9.85546875" style="226" customWidth="1"/>
    <col min="48" max="49" width="11" style="226" customWidth="1"/>
    <col min="50" max="50" width="5.85546875" style="237" customWidth="1"/>
    <col min="51" max="51" width="26.7109375" style="237" customWidth="1"/>
    <col min="52" max="54" width="9.140625" style="232"/>
    <col min="55" max="55" width="9" style="232" customWidth="1"/>
    <col min="56" max="56" width="9.140625" hidden="1" customWidth="1"/>
    <col min="57" max="57" width="9" style="232" customWidth="1"/>
    <col min="58" max="59" width="9.140625" style="232"/>
    <col min="60" max="16384" width="9.140625" style="238"/>
  </cols>
  <sheetData>
    <row r="1" spans="1:59" ht="13.5" thickBot="1">
      <c r="A1" s="275" t="s">
        <v>297</v>
      </c>
      <c r="C1" s="226" t="s">
        <v>61</v>
      </c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226" t="s">
        <v>58</v>
      </c>
      <c r="AY1" s="232"/>
    </row>
    <row r="2" spans="1:59" s="280" customFormat="1" ht="13.5" thickBot="1">
      <c r="A2" s="276"/>
      <c r="B2" s="278"/>
      <c r="C2" s="279"/>
      <c r="D2" s="279"/>
      <c r="E2" s="345"/>
      <c r="F2" s="470" t="s">
        <v>68</v>
      </c>
      <c r="G2" s="471"/>
      <c r="H2" s="471"/>
      <c r="I2" s="471"/>
      <c r="J2" s="472"/>
      <c r="K2" s="470" t="s">
        <v>12</v>
      </c>
      <c r="L2" s="470"/>
      <c r="M2" s="470"/>
      <c r="N2" s="470" t="s">
        <v>42</v>
      </c>
      <c r="O2" s="470"/>
      <c r="P2" s="386"/>
      <c r="Q2" s="470" t="s">
        <v>15</v>
      </c>
      <c r="R2" s="472"/>
      <c r="S2" s="472"/>
      <c r="T2" s="472"/>
      <c r="U2" s="472"/>
      <c r="V2" s="472"/>
      <c r="W2" s="346"/>
      <c r="Y2" s="279"/>
      <c r="Z2" s="279"/>
      <c r="AA2" s="279"/>
      <c r="AB2" s="277"/>
      <c r="AC2" s="278"/>
      <c r="AD2" s="278"/>
      <c r="AE2" s="278"/>
      <c r="AF2" s="278"/>
      <c r="AG2" s="278"/>
      <c r="AH2" s="278"/>
      <c r="AI2" s="278"/>
      <c r="AJ2" s="278"/>
      <c r="AK2" s="278"/>
      <c r="AP2" s="281"/>
    </row>
    <row r="3" spans="1:59" s="282" customFormat="1" ht="36" customHeight="1">
      <c r="A3" s="228" t="s">
        <v>0</v>
      </c>
      <c r="B3" s="229" t="s">
        <v>14</v>
      </c>
      <c r="C3" s="230" t="s">
        <v>11</v>
      </c>
      <c r="D3" s="230" t="s">
        <v>3</v>
      </c>
      <c r="E3" s="230"/>
      <c r="F3" s="348" t="s">
        <v>6</v>
      </c>
      <c r="G3" s="348" t="s">
        <v>73</v>
      </c>
      <c r="H3" s="348" t="s">
        <v>59</v>
      </c>
      <c r="I3" s="348" t="s">
        <v>203</v>
      </c>
      <c r="J3" s="348" t="s">
        <v>4</v>
      </c>
      <c r="K3" s="348" t="s">
        <v>281</v>
      </c>
      <c r="L3" s="348" t="s">
        <v>298</v>
      </c>
      <c r="M3" s="348" t="s">
        <v>4</v>
      </c>
      <c r="N3" s="348" t="s">
        <v>44</v>
      </c>
      <c r="O3" s="348" t="s">
        <v>43</v>
      </c>
      <c r="P3" s="348" t="s">
        <v>524</v>
      </c>
      <c r="Q3" s="348" t="s">
        <v>525</v>
      </c>
      <c r="R3" s="348" t="s">
        <v>380</v>
      </c>
      <c r="S3" s="348" t="s">
        <v>379</v>
      </c>
      <c r="T3" s="348" t="s">
        <v>299</v>
      </c>
      <c r="U3" s="348" t="s">
        <v>113</v>
      </c>
      <c r="V3" s="348" t="s">
        <v>4</v>
      </c>
      <c r="W3" s="230"/>
      <c r="Y3" s="227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</row>
    <row r="4" spans="1:59">
      <c r="A4" s="235" t="s">
        <v>300</v>
      </c>
      <c r="B4" s="232" t="s">
        <v>301</v>
      </c>
      <c r="C4" s="226" t="s">
        <v>302</v>
      </c>
      <c r="D4" s="422">
        <v>3064.94</v>
      </c>
      <c r="E4" s="226">
        <f t="shared" ref="E4:E66" si="0">SUM(F4:V4)</f>
        <v>3064.94</v>
      </c>
      <c r="F4" s="234"/>
      <c r="G4" s="234">
        <v>3064.94</v>
      </c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Y4" s="237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238"/>
      <c r="AN4" s="238"/>
      <c r="AO4" s="238"/>
      <c r="AP4" s="238"/>
      <c r="AQ4" s="238"/>
      <c r="AR4" s="238"/>
      <c r="AS4" s="238"/>
      <c r="AT4" s="238"/>
      <c r="AU4" s="238"/>
      <c r="AV4" s="238"/>
      <c r="AW4" s="238"/>
      <c r="AX4" s="238"/>
      <c r="AY4" s="238"/>
      <c r="AZ4" s="238"/>
      <c r="BA4" s="238"/>
      <c r="BB4" s="238"/>
      <c r="BC4" s="238"/>
      <c r="BE4" s="238"/>
      <c r="BF4" s="238"/>
      <c r="BG4" s="238"/>
    </row>
    <row r="5" spans="1:59">
      <c r="A5" s="235" t="s">
        <v>300</v>
      </c>
      <c r="B5" s="232" t="s">
        <v>303</v>
      </c>
      <c r="C5" s="226" t="s">
        <v>278</v>
      </c>
      <c r="D5" s="422">
        <v>0.04</v>
      </c>
      <c r="E5" s="226">
        <f t="shared" si="0"/>
        <v>0.04</v>
      </c>
      <c r="F5" s="234"/>
      <c r="G5" s="234"/>
      <c r="H5" s="234">
        <v>0.04</v>
      </c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Y5" s="237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E5" s="238"/>
      <c r="BF5" s="238"/>
      <c r="BG5" s="238"/>
    </row>
    <row r="6" spans="1:59">
      <c r="A6" s="235" t="s">
        <v>315</v>
      </c>
      <c r="B6" s="232" t="s">
        <v>305</v>
      </c>
      <c r="C6" s="226" t="s">
        <v>304</v>
      </c>
      <c r="D6" s="424">
        <v>230</v>
      </c>
      <c r="E6" s="226">
        <f t="shared" si="0"/>
        <v>230</v>
      </c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>
        <v>230</v>
      </c>
      <c r="S6" s="234"/>
      <c r="T6" s="234"/>
      <c r="U6" s="234"/>
      <c r="Y6" s="237"/>
      <c r="Z6" s="232"/>
      <c r="AA6" s="232"/>
      <c r="AB6" s="232"/>
      <c r="AC6" s="232"/>
      <c r="AD6" s="232"/>
      <c r="AE6" s="232"/>
      <c r="AF6" s="232"/>
      <c r="AG6" s="232"/>
      <c r="AH6" s="232"/>
      <c r="AI6" s="232"/>
      <c r="AJ6" s="232"/>
      <c r="AK6" s="232"/>
      <c r="AL6" s="232"/>
      <c r="AM6" s="238"/>
      <c r="AN6" s="238"/>
      <c r="AO6" s="238"/>
      <c r="AP6" s="238"/>
      <c r="AQ6" s="238"/>
      <c r="AR6" s="238"/>
      <c r="AS6" s="238"/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E6" s="238"/>
      <c r="BF6" s="238"/>
      <c r="BG6" s="238"/>
    </row>
    <row r="7" spans="1:59">
      <c r="A7" s="235" t="s">
        <v>315</v>
      </c>
      <c r="B7" s="232" t="s">
        <v>306</v>
      </c>
      <c r="C7" s="226" t="s">
        <v>307</v>
      </c>
      <c r="D7" s="424">
        <v>660</v>
      </c>
      <c r="E7" s="226">
        <f t="shared" si="0"/>
        <v>660</v>
      </c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>
        <v>660</v>
      </c>
      <c r="U7" s="234"/>
      <c r="Y7" s="237"/>
      <c r="Z7" s="232"/>
      <c r="AA7" s="232"/>
      <c r="AB7" s="232"/>
      <c r="AC7" s="232"/>
      <c r="AD7" s="232"/>
      <c r="AE7" s="232"/>
      <c r="AF7" s="232"/>
      <c r="AG7" s="232"/>
      <c r="AH7" s="232"/>
      <c r="AI7" s="232"/>
      <c r="AJ7" s="232"/>
      <c r="AK7" s="232"/>
      <c r="AL7" s="232"/>
      <c r="AM7" s="238"/>
      <c r="AN7" s="238"/>
      <c r="AO7" s="238"/>
      <c r="AP7" s="238"/>
      <c r="AQ7" s="238"/>
      <c r="AR7" s="238"/>
      <c r="AS7" s="238"/>
      <c r="AT7" s="238"/>
      <c r="AU7" s="238"/>
      <c r="AV7" s="238"/>
      <c r="AW7" s="238"/>
      <c r="AX7" s="238"/>
      <c r="AY7" s="238"/>
      <c r="AZ7" s="238"/>
      <c r="BA7" s="238"/>
      <c r="BB7" s="238"/>
      <c r="BC7" s="238"/>
      <c r="BE7" s="238"/>
      <c r="BF7" s="238"/>
      <c r="BG7" s="238"/>
    </row>
    <row r="8" spans="1:59">
      <c r="A8" s="235" t="s">
        <v>314</v>
      </c>
      <c r="B8" s="232" t="s">
        <v>305</v>
      </c>
      <c r="C8" s="226" t="s">
        <v>304</v>
      </c>
      <c r="D8" s="424">
        <v>35</v>
      </c>
      <c r="E8" s="226">
        <f t="shared" si="0"/>
        <v>35</v>
      </c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>
        <v>35</v>
      </c>
      <c r="S8" s="234"/>
      <c r="T8" s="234"/>
      <c r="U8" s="234"/>
      <c r="Y8" s="237"/>
      <c r="Z8" s="232"/>
      <c r="AA8" s="232"/>
      <c r="AB8" s="232"/>
      <c r="AC8" s="232"/>
      <c r="AD8" s="232"/>
      <c r="AE8" s="232"/>
      <c r="AF8" s="232"/>
      <c r="AG8" s="232"/>
      <c r="AH8" s="232"/>
      <c r="AI8" s="232"/>
      <c r="AJ8" s="232"/>
      <c r="AK8" s="232"/>
      <c r="AL8" s="232"/>
      <c r="AM8" s="238"/>
      <c r="AN8" s="238"/>
      <c r="AO8" s="238"/>
      <c r="AP8" s="238"/>
      <c r="AQ8" s="238"/>
      <c r="AR8" s="238"/>
      <c r="AS8" s="238"/>
      <c r="AT8" s="238"/>
      <c r="AU8" s="238"/>
      <c r="AV8" s="238"/>
      <c r="AW8" s="238"/>
      <c r="AX8" s="238"/>
      <c r="AY8" s="238"/>
      <c r="AZ8" s="238"/>
      <c r="BA8" s="238"/>
      <c r="BB8" s="238"/>
      <c r="BC8" s="238"/>
      <c r="BE8" s="238"/>
      <c r="BF8" s="238"/>
      <c r="BG8" s="238"/>
    </row>
    <row r="9" spans="1:59">
      <c r="A9" s="235" t="s">
        <v>314</v>
      </c>
      <c r="B9" s="232" t="s">
        <v>310</v>
      </c>
      <c r="C9" s="226" t="s">
        <v>311</v>
      </c>
      <c r="D9" s="424">
        <v>20</v>
      </c>
      <c r="E9" s="226">
        <f t="shared" si="0"/>
        <v>20</v>
      </c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>
        <v>20</v>
      </c>
      <c r="U9" s="234"/>
      <c r="Y9" s="237"/>
      <c r="Z9" s="232"/>
      <c r="AA9" s="232"/>
      <c r="AB9" s="232"/>
      <c r="AC9" s="232"/>
      <c r="AD9" s="232"/>
      <c r="AE9" s="232"/>
      <c r="AF9" s="232"/>
      <c r="AG9" s="232"/>
      <c r="AH9" s="232"/>
      <c r="AI9" s="232"/>
      <c r="AJ9" s="232"/>
      <c r="AK9" s="232"/>
      <c r="AL9" s="232"/>
      <c r="AM9" s="238"/>
      <c r="AN9" s="238"/>
      <c r="AO9" s="238"/>
      <c r="AP9" s="238"/>
      <c r="AQ9" s="238"/>
      <c r="AR9" s="238"/>
      <c r="AS9" s="238"/>
      <c r="AT9" s="238"/>
      <c r="AU9" s="238"/>
      <c r="AV9" s="238"/>
      <c r="AW9" s="238"/>
      <c r="AX9" s="238"/>
      <c r="AY9" s="238"/>
      <c r="AZ9" s="238"/>
      <c r="BA9" s="238"/>
      <c r="BB9" s="238"/>
      <c r="BC9" s="238"/>
      <c r="BE9" s="238"/>
      <c r="BF9" s="238"/>
      <c r="BG9" s="238"/>
    </row>
    <row r="10" spans="1:59">
      <c r="A10" s="231" t="s">
        <v>313</v>
      </c>
      <c r="B10" s="232" t="s">
        <v>309</v>
      </c>
      <c r="C10" s="226" t="s">
        <v>308</v>
      </c>
      <c r="D10" s="424">
        <v>945.56</v>
      </c>
      <c r="E10" s="226">
        <f t="shared" si="0"/>
        <v>945.56</v>
      </c>
      <c r="I10" s="234"/>
      <c r="J10" s="234"/>
      <c r="K10" s="226">
        <v>945.56</v>
      </c>
      <c r="AB10" s="237"/>
      <c r="AC10" s="232"/>
      <c r="AD10" s="232"/>
      <c r="AE10" s="232"/>
      <c r="AF10" s="232"/>
      <c r="AG10" s="232"/>
      <c r="AH10" s="232"/>
      <c r="AI10" s="232"/>
      <c r="AJ10" s="232"/>
      <c r="AK10" s="232"/>
      <c r="AL10" s="238"/>
      <c r="AM10" s="238"/>
      <c r="AN10" s="238"/>
      <c r="AO10" s="238"/>
      <c r="AP10" s="238"/>
      <c r="AQ10" s="238"/>
      <c r="AR10" s="238"/>
      <c r="AS10" s="238"/>
      <c r="AT10" s="238"/>
      <c r="AU10" s="238"/>
      <c r="AV10" s="238"/>
      <c r="AW10" s="238"/>
      <c r="AX10" s="238"/>
      <c r="AY10" s="238"/>
      <c r="AZ10" s="238"/>
      <c r="BA10" s="238"/>
      <c r="BB10" s="238"/>
      <c r="BC10" s="238"/>
      <c r="BE10" s="238"/>
      <c r="BF10" s="238"/>
      <c r="BG10" s="238"/>
    </row>
    <row r="11" spans="1:59">
      <c r="A11" s="231" t="s">
        <v>585</v>
      </c>
      <c r="B11" s="232" t="s">
        <v>436</v>
      </c>
      <c r="C11" s="226" t="s">
        <v>307</v>
      </c>
      <c r="D11" s="424">
        <v>650</v>
      </c>
      <c r="E11" s="226">
        <f t="shared" si="0"/>
        <v>650</v>
      </c>
      <c r="I11" s="234"/>
      <c r="J11" s="234"/>
      <c r="T11" s="226">
        <v>650</v>
      </c>
      <c r="AB11" s="237"/>
      <c r="AC11" s="232"/>
      <c r="AD11" s="232"/>
      <c r="AE11" s="232"/>
      <c r="AF11" s="232"/>
      <c r="AG11" s="232"/>
      <c r="AH11" s="232"/>
      <c r="AI11" s="232"/>
      <c r="AJ11" s="232"/>
      <c r="AK11" s="232"/>
      <c r="AL11" s="238"/>
      <c r="AM11" s="238"/>
      <c r="AN11" s="238"/>
      <c r="AO11" s="238"/>
      <c r="AP11" s="238"/>
      <c r="AQ11" s="238"/>
      <c r="AR11" s="238"/>
      <c r="AS11" s="238"/>
      <c r="AT11" s="238"/>
      <c r="AU11" s="238"/>
      <c r="AV11" s="238"/>
      <c r="AW11" s="238"/>
      <c r="AX11" s="238"/>
      <c r="AY11" s="238"/>
      <c r="AZ11" s="238"/>
      <c r="BA11" s="238"/>
      <c r="BB11" s="238"/>
      <c r="BC11" s="238"/>
      <c r="BE11" s="238"/>
      <c r="BF11" s="238"/>
      <c r="BG11" s="238"/>
    </row>
    <row r="12" spans="1:59">
      <c r="A12" s="231" t="s">
        <v>313</v>
      </c>
      <c r="B12" s="232" t="s">
        <v>312</v>
      </c>
      <c r="C12" s="226" t="s">
        <v>308</v>
      </c>
      <c r="D12" s="425">
        <v>238.5</v>
      </c>
      <c r="E12" s="226">
        <f t="shared" si="0"/>
        <v>238.5</v>
      </c>
      <c r="K12" s="226">
        <v>238.5</v>
      </c>
      <c r="AB12" s="237"/>
      <c r="AC12" s="232"/>
      <c r="AD12" s="232"/>
      <c r="AE12" s="232"/>
      <c r="AF12" s="232"/>
      <c r="AG12" s="232"/>
      <c r="AH12" s="232"/>
      <c r="AI12" s="232"/>
      <c r="AJ12" s="232"/>
      <c r="AK12" s="232"/>
      <c r="AL12" s="238"/>
      <c r="AM12" s="238"/>
      <c r="AN12" s="238"/>
      <c r="AO12" s="238"/>
      <c r="AP12" s="238"/>
      <c r="AQ12" s="238"/>
      <c r="AR12" s="238"/>
      <c r="AS12" s="238"/>
      <c r="AT12" s="238"/>
      <c r="AU12" s="238"/>
      <c r="AV12" s="238"/>
      <c r="AW12" s="238"/>
      <c r="AX12" s="238"/>
      <c r="AY12" s="238"/>
      <c r="AZ12" s="238"/>
      <c r="BA12" s="238"/>
      <c r="BB12" s="238"/>
      <c r="BC12" s="238"/>
      <c r="BE12" s="238"/>
      <c r="BF12" s="238"/>
      <c r="BG12" s="238"/>
    </row>
    <row r="13" spans="1:59">
      <c r="A13" s="231" t="s">
        <v>313</v>
      </c>
      <c r="B13" s="232" t="s">
        <v>305</v>
      </c>
      <c r="C13" s="226" t="s">
        <v>304</v>
      </c>
      <c r="D13" s="424">
        <v>20</v>
      </c>
      <c r="E13" s="226">
        <f t="shared" si="0"/>
        <v>20</v>
      </c>
      <c r="R13" s="226">
        <v>20</v>
      </c>
      <c r="AB13" s="237"/>
      <c r="AC13" s="232"/>
      <c r="AD13" s="232"/>
      <c r="AE13" s="232"/>
      <c r="AF13" s="232"/>
      <c r="AG13" s="232"/>
      <c r="AH13" s="232"/>
      <c r="AI13" s="232"/>
      <c r="AJ13" s="232"/>
      <c r="AK13" s="232"/>
      <c r="AL13" s="238"/>
      <c r="AM13" s="238"/>
      <c r="AN13" s="238"/>
      <c r="AO13" s="238"/>
      <c r="AP13" s="238"/>
      <c r="AQ13" s="238"/>
      <c r="AR13" s="238"/>
      <c r="AS13" s="238"/>
      <c r="AT13" s="238"/>
      <c r="AU13" s="238"/>
      <c r="AV13" s="238"/>
      <c r="AW13" s="238"/>
      <c r="AX13" s="238"/>
      <c r="AY13" s="238"/>
      <c r="AZ13" s="238"/>
      <c r="BA13" s="238"/>
      <c r="BB13" s="238"/>
      <c r="BC13" s="238"/>
      <c r="BE13" s="238"/>
      <c r="BF13" s="238"/>
      <c r="BG13" s="238"/>
    </row>
    <row r="14" spans="1:59">
      <c r="A14" s="231" t="s">
        <v>313</v>
      </c>
      <c r="B14" s="232" t="s">
        <v>305</v>
      </c>
      <c r="C14" s="226" t="s">
        <v>304</v>
      </c>
      <c r="D14" s="425">
        <v>130</v>
      </c>
      <c r="E14" s="226">
        <f t="shared" si="0"/>
        <v>130</v>
      </c>
      <c r="R14" s="226">
        <v>130</v>
      </c>
      <c r="AB14" s="237"/>
      <c r="AC14" s="232"/>
      <c r="AD14" s="232"/>
      <c r="AE14" s="232"/>
      <c r="AF14" s="232"/>
      <c r="AG14" s="232"/>
      <c r="AH14" s="232"/>
      <c r="AI14" s="232"/>
      <c r="AJ14" s="232"/>
      <c r="AK14" s="232"/>
      <c r="AL14" s="238"/>
      <c r="AM14" s="238"/>
      <c r="AN14" s="238"/>
      <c r="AO14" s="238"/>
      <c r="AP14" s="238"/>
      <c r="AQ14" s="238"/>
      <c r="AR14" s="238"/>
      <c r="AS14" s="238"/>
      <c r="AT14" s="238"/>
      <c r="AU14" s="238"/>
      <c r="AV14" s="238"/>
      <c r="AW14" s="238"/>
      <c r="AX14" s="238"/>
      <c r="AY14" s="238"/>
      <c r="AZ14" s="238"/>
      <c r="BA14" s="238"/>
      <c r="BB14" s="238"/>
      <c r="BC14" s="238"/>
      <c r="BE14" s="238"/>
      <c r="BF14" s="238"/>
      <c r="BG14" s="238"/>
    </row>
    <row r="15" spans="1:59">
      <c r="A15" s="231" t="s">
        <v>373</v>
      </c>
      <c r="B15" s="232" t="s">
        <v>305</v>
      </c>
      <c r="C15" s="226" t="s">
        <v>304</v>
      </c>
      <c r="D15" s="425">
        <v>50</v>
      </c>
      <c r="E15" s="226">
        <f t="shared" si="0"/>
        <v>50</v>
      </c>
      <c r="R15" s="226">
        <v>50</v>
      </c>
      <c r="AB15" s="237"/>
      <c r="AC15" s="232"/>
      <c r="AD15" s="232"/>
      <c r="AE15" s="232"/>
      <c r="AF15" s="232"/>
      <c r="AG15" s="232"/>
      <c r="AH15" s="232"/>
      <c r="AI15" s="232"/>
      <c r="AJ15" s="232"/>
      <c r="AK15" s="232"/>
      <c r="AL15" s="238"/>
      <c r="AM15" s="238"/>
      <c r="AN15" s="238"/>
      <c r="AO15" s="238"/>
      <c r="AP15" s="238"/>
      <c r="AQ15" s="238"/>
      <c r="AR15" s="238"/>
      <c r="AS15" s="238"/>
      <c r="AT15" s="238"/>
      <c r="AU15" s="238"/>
      <c r="AV15" s="238"/>
      <c r="AW15" s="238"/>
      <c r="AX15" s="238"/>
      <c r="AY15" s="238"/>
      <c r="AZ15" s="238"/>
      <c r="BA15" s="238"/>
      <c r="BB15" s="238"/>
      <c r="BC15" s="238"/>
      <c r="BE15" s="238"/>
      <c r="BF15" s="238"/>
      <c r="BG15" s="238"/>
    </row>
    <row r="16" spans="1:59">
      <c r="A16" s="231" t="s">
        <v>373</v>
      </c>
      <c r="B16" s="232" t="s">
        <v>363</v>
      </c>
      <c r="C16" s="226" t="s">
        <v>364</v>
      </c>
      <c r="D16" s="425">
        <v>48</v>
      </c>
      <c r="E16" s="226">
        <f t="shared" si="0"/>
        <v>48</v>
      </c>
      <c r="S16" s="226">
        <v>48</v>
      </c>
      <c r="AB16" s="237"/>
      <c r="AC16" s="232"/>
      <c r="AD16" s="232"/>
      <c r="AE16" s="232"/>
      <c r="AF16" s="232"/>
      <c r="AG16" s="232"/>
      <c r="AH16" s="232"/>
      <c r="AI16" s="232"/>
      <c r="AJ16" s="232"/>
      <c r="AK16" s="232"/>
      <c r="AL16" s="238"/>
      <c r="AM16" s="238"/>
      <c r="AN16" s="238"/>
      <c r="AO16" s="238"/>
      <c r="AP16" s="238"/>
      <c r="AQ16" s="238"/>
      <c r="AR16" s="238"/>
      <c r="AS16" s="238"/>
      <c r="AT16" s="238"/>
      <c r="AU16" s="238"/>
      <c r="AV16" s="238"/>
      <c r="AW16" s="238"/>
      <c r="AX16" s="238"/>
      <c r="AY16" s="238"/>
      <c r="AZ16" s="238"/>
      <c r="BA16" s="238"/>
      <c r="BB16" s="238"/>
      <c r="BC16" s="238"/>
      <c r="BE16" s="238"/>
      <c r="BF16" s="238"/>
      <c r="BG16" s="238"/>
    </row>
    <row r="17" spans="1:59">
      <c r="A17" s="231" t="s">
        <v>373</v>
      </c>
      <c r="B17" s="232" t="s">
        <v>366</v>
      </c>
      <c r="C17" s="226" t="s">
        <v>365</v>
      </c>
      <c r="D17" s="425">
        <v>100</v>
      </c>
      <c r="E17" s="226">
        <f t="shared" si="0"/>
        <v>100</v>
      </c>
      <c r="Q17" s="226">
        <v>100</v>
      </c>
      <c r="AB17" s="237"/>
      <c r="AC17" s="232"/>
      <c r="AD17" s="232"/>
      <c r="AE17" s="232"/>
      <c r="AF17" s="232"/>
      <c r="AG17" s="232"/>
      <c r="AH17" s="232"/>
      <c r="AI17" s="232"/>
      <c r="AJ17" s="232"/>
      <c r="AK17" s="232"/>
      <c r="AL17" s="238"/>
      <c r="AM17" s="238"/>
      <c r="AN17" s="238"/>
      <c r="AO17" s="238"/>
      <c r="AP17" s="238"/>
      <c r="AQ17" s="238"/>
      <c r="AR17" s="238"/>
      <c r="AS17" s="238"/>
      <c r="AT17" s="238"/>
      <c r="AU17" s="238"/>
      <c r="AV17" s="238"/>
      <c r="AW17" s="238"/>
      <c r="AX17" s="238"/>
      <c r="AY17" s="238"/>
      <c r="AZ17" s="238"/>
      <c r="BA17" s="238"/>
      <c r="BB17" s="238"/>
      <c r="BC17" s="238"/>
      <c r="BE17" s="238"/>
      <c r="BF17" s="238"/>
      <c r="BG17" s="238"/>
    </row>
    <row r="18" spans="1:59">
      <c r="A18" s="231" t="s">
        <v>373</v>
      </c>
      <c r="B18" s="232" t="s">
        <v>367</v>
      </c>
      <c r="C18" s="226" t="s">
        <v>365</v>
      </c>
      <c r="D18" s="425">
        <v>100</v>
      </c>
      <c r="E18" s="226">
        <f t="shared" si="0"/>
        <v>100</v>
      </c>
      <c r="Q18" s="226">
        <v>100</v>
      </c>
      <c r="AB18" s="237"/>
      <c r="AC18" s="232"/>
      <c r="AD18" s="232"/>
      <c r="AE18" s="232"/>
      <c r="AF18" s="232"/>
      <c r="AG18" s="232"/>
      <c r="AH18" s="232"/>
      <c r="AI18" s="232"/>
      <c r="AJ18" s="232"/>
      <c r="AK18" s="232"/>
      <c r="AL18" s="238"/>
      <c r="AM18" s="238"/>
      <c r="AN18" s="238"/>
      <c r="AO18" s="238"/>
      <c r="AP18" s="238"/>
      <c r="AQ18" s="238"/>
      <c r="AR18" s="238"/>
      <c r="AS18" s="238"/>
      <c r="AT18" s="238"/>
      <c r="AU18" s="238"/>
      <c r="AV18" s="238"/>
      <c r="AW18" s="238"/>
      <c r="AX18" s="238"/>
      <c r="AY18" s="238"/>
      <c r="AZ18" s="238"/>
      <c r="BA18" s="238"/>
      <c r="BB18" s="238"/>
      <c r="BC18" s="238"/>
      <c r="BE18" s="238"/>
      <c r="BF18" s="238"/>
      <c r="BG18" s="238"/>
    </row>
    <row r="19" spans="1:59">
      <c r="A19" s="231" t="s">
        <v>373</v>
      </c>
      <c r="B19" s="232" t="s">
        <v>368</v>
      </c>
      <c r="C19" s="226" t="s">
        <v>365</v>
      </c>
      <c r="D19" s="425">
        <v>150</v>
      </c>
      <c r="E19" s="226">
        <f t="shared" si="0"/>
        <v>150</v>
      </c>
      <c r="Q19" s="226">
        <v>150</v>
      </c>
      <c r="AB19" s="237"/>
      <c r="AC19" s="232"/>
      <c r="AD19" s="232"/>
      <c r="AE19" s="232"/>
      <c r="AF19" s="232"/>
      <c r="AG19" s="232"/>
      <c r="AH19" s="232"/>
      <c r="AI19" s="232"/>
      <c r="AJ19" s="232"/>
      <c r="AK19" s="232"/>
      <c r="AL19" s="238"/>
      <c r="AM19" s="238"/>
      <c r="AN19" s="238"/>
      <c r="AO19" s="238"/>
      <c r="AP19" s="238"/>
      <c r="AQ19" s="238"/>
      <c r="AR19" s="238"/>
      <c r="AS19" s="238"/>
      <c r="AT19" s="238"/>
      <c r="AU19" s="238"/>
      <c r="AV19" s="238"/>
      <c r="AW19" s="238"/>
      <c r="AX19" s="238"/>
      <c r="AY19" s="238"/>
      <c r="AZ19" s="238"/>
      <c r="BA19" s="238"/>
      <c r="BB19" s="238"/>
      <c r="BC19" s="238"/>
      <c r="BE19" s="238"/>
      <c r="BF19" s="238"/>
      <c r="BG19" s="238"/>
    </row>
    <row r="20" spans="1:59">
      <c r="A20" s="231" t="s">
        <v>373</v>
      </c>
      <c r="B20" s="308" t="s">
        <v>369</v>
      </c>
      <c r="C20" s="234" t="s">
        <v>370</v>
      </c>
      <c r="D20" s="425">
        <v>80</v>
      </c>
      <c r="E20" s="226">
        <f t="shared" si="0"/>
        <v>80</v>
      </c>
      <c r="F20" s="234"/>
      <c r="G20" s="234"/>
      <c r="H20" s="234"/>
      <c r="I20" s="234"/>
      <c r="J20" s="234"/>
      <c r="K20" s="234"/>
      <c r="L20" s="234">
        <v>80</v>
      </c>
      <c r="M20" s="234"/>
      <c r="N20" s="234"/>
      <c r="O20" s="234"/>
      <c r="P20" s="234"/>
      <c r="Q20" s="234"/>
      <c r="R20" s="234"/>
      <c r="S20" s="234"/>
      <c r="T20" s="234"/>
      <c r="U20" s="234"/>
      <c r="Y20" s="237"/>
      <c r="Z20" s="232"/>
      <c r="AA20" s="232"/>
      <c r="AB20" s="232"/>
      <c r="AC20" s="232"/>
      <c r="AD20" s="232"/>
      <c r="AE20" s="232"/>
      <c r="AF20" s="232"/>
      <c r="AG20" s="232"/>
      <c r="AH20" s="232"/>
      <c r="AI20" s="232"/>
      <c r="AJ20" s="232"/>
      <c r="AK20" s="232"/>
      <c r="AL20" s="232"/>
      <c r="AM20" s="238"/>
      <c r="AN20" s="238"/>
      <c r="AO20" s="238"/>
      <c r="AP20" s="238"/>
      <c r="AQ20" s="238"/>
      <c r="AR20" s="238"/>
      <c r="AS20" s="238"/>
      <c r="AT20" s="238"/>
      <c r="AU20" s="238"/>
      <c r="AV20" s="238"/>
      <c r="AW20" s="238"/>
      <c r="AX20" s="238"/>
      <c r="AY20" s="238"/>
      <c r="AZ20" s="238"/>
      <c r="BA20" s="238"/>
      <c r="BB20" s="238"/>
      <c r="BC20" s="238"/>
      <c r="BE20" s="238"/>
      <c r="BF20" s="238"/>
      <c r="BG20" s="238"/>
    </row>
    <row r="21" spans="1:59">
      <c r="A21" s="231" t="s">
        <v>373</v>
      </c>
      <c r="B21" s="232" t="s">
        <v>338</v>
      </c>
      <c r="C21" s="226" t="s">
        <v>371</v>
      </c>
      <c r="D21" s="425">
        <v>34292</v>
      </c>
      <c r="E21" s="226">
        <f t="shared" si="0"/>
        <v>34292</v>
      </c>
      <c r="F21" s="234">
        <v>34292</v>
      </c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  <c r="R21" s="234"/>
      <c r="S21" s="234"/>
      <c r="T21" s="234"/>
      <c r="U21" s="234"/>
      <c r="V21" s="234"/>
      <c r="Y21" s="237"/>
      <c r="Z21" s="232"/>
      <c r="AA21" s="232"/>
      <c r="AB21" s="232"/>
      <c r="AC21" s="232"/>
      <c r="AD21" s="232"/>
      <c r="AE21" s="232"/>
      <c r="AF21" s="232"/>
      <c r="AG21" s="232"/>
      <c r="AH21" s="232"/>
      <c r="AI21" s="232"/>
      <c r="AJ21" s="232"/>
      <c r="AK21" s="232"/>
      <c r="AL21" s="232"/>
      <c r="AM21" s="238"/>
      <c r="AN21" s="238"/>
      <c r="AO21" s="238"/>
      <c r="AP21" s="238"/>
      <c r="AQ21" s="238"/>
      <c r="AR21" s="238"/>
      <c r="AS21" s="238"/>
      <c r="AT21" s="238"/>
      <c r="AU21" s="238"/>
      <c r="AV21" s="238"/>
      <c r="AW21" s="238"/>
      <c r="AX21" s="238"/>
      <c r="AY21" s="238"/>
      <c r="AZ21" s="238"/>
      <c r="BA21" s="238"/>
      <c r="BB21" s="238"/>
      <c r="BC21" s="238"/>
      <c r="BE21" s="238"/>
      <c r="BF21" s="238"/>
      <c r="BG21" s="238"/>
    </row>
    <row r="22" spans="1:59">
      <c r="A22" s="231" t="s">
        <v>373</v>
      </c>
      <c r="B22" s="232" t="s">
        <v>305</v>
      </c>
      <c r="C22" s="226" t="s">
        <v>372</v>
      </c>
      <c r="D22" s="425">
        <v>970</v>
      </c>
      <c r="E22" s="226">
        <f t="shared" si="0"/>
        <v>970</v>
      </c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4"/>
      <c r="U22" s="234">
        <v>970</v>
      </c>
      <c r="V22" s="234"/>
      <c r="Y22" s="237"/>
      <c r="Z22" s="232"/>
      <c r="AA22" s="232"/>
      <c r="AB22" s="232"/>
      <c r="AC22" s="232"/>
      <c r="AD22" s="232"/>
      <c r="AE22" s="232"/>
      <c r="AF22" s="232"/>
      <c r="AG22" s="232"/>
      <c r="AH22" s="232"/>
      <c r="AI22" s="232"/>
      <c r="AJ22" s="232"/>
      <c r="AK22" s="232"/>
      <c r="AL22" s="232"/>
      <c r="AM22" s="238"/>
      <c r="AN22" s="238"/>
      <c r="AO22" s="238"/>
      <c r="AP22" s="238"/>
      <c r="AQ22" s="238"/>
      <c r="AR22" s="238"/>
      <c r="AS22" s="238"/>
      <c r="AT22" s="238"/>
      <c r="AU22" s="238"/>
      <c r="AV22" s="238"/>
      <c r="AW22" s="238"/>
      <c r="AX22" s="238"/>
      <c r="AY22" s="238"/>
      <c r="AZ22" s="238"/>
      <c r="BA22" s="238"/>
      <c r="BB22" s="238"/>
      <c r="BC22" s="238"/>
      <c r="BE22" s="238"/>
      <c r="BF22" s="238"/>
      <c r="BG22" s="238"/>
    </row>
    <row r="23" spans="1:59">
      <c r="A23" s="235" t="s">
        <v>373</v>
      </c>
      <c r="B23" s="232" t="s">
        <v>305</v>
      </c>
      <c r="C23" s="226" t="s">
        <v>304</v>
      </c>
      <c r="D23" s="425">
        <v>80</v>
      </c>
      <c r="E23" s="226">
        <f t="shared" si="0"/>
        <v>80</v>
      </c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  <c r="R23" s="234">
        <v>80</v>
      </c>
      <c r="S23" s="234"/>
      <c r="T23" s="234"/>
      <c r="U23" s="234"/>
      <c r="V23" s="234"/>
      <c r="Y23" s="237"/>
      <c r="Z23" s="232"/>
      <c r="AA23" s="232"/>
      <c r="AB23" s="232"/>
      <c r="AC23" s="232"/>
      <c r="AD23" s="232"/>
      <c r="AE23" s="232"/>
      <c r="AF23" s="232"/>
      <c r="AG23" s="232"/>
      <c r="AH23" s="232"/>
      <c r="AI23" s="232"/>
      <c r="AJ23" s="232"/>
      <c r="AK23" s="232"/>
      <c r="AL23" s="232"/>
      <c r="AM23" s="238"/>
      <c r="AN23" s="238"/>
      <c r="AO23" s="238"/>
      <c r="AP23" s="238"/>
      <c r="AQ23" s="238"/>
      <c r="AR23" s="238"/>
      <c r="AS23" s="238"/>
      <c r="AT23" s="238"/>
      <c r="AU23" s="238"/>
      <c r="AV23" s="238"/>
      <c r="AW23" s="238"/>
      <c r="AX23" s="238"/>
      <c r="AY23" s="238"/>
      <c r="AZ23" s="238"/>
      <c r="BA23" s="238"/>
      <c r="BB23" s="238"/>
      <c r="BC23" s="238"/>
      <c r="BE23" s="238"/>
      <c r="BF23" s="238"/>
      <c r="BG23" s="238"/>
    </row>
    <row r="24" spans="1:59">
      <c r="A24" s="231" t="s">
        <v>342</v>
      </c>
      <c r="B24" s="232" t="s">
        <v>395</v>
      </c>
      <c r="C24" s="226" t="s">
        <v>364</v>
      </c>
      <c r="D24" s="425">
        <v>32</v>
      </c>
      <c r="E24" s="226">
        <f t="shared" si="0"/>
        <v>32</v>
      </c>
      <c r="S24" s="226">
        <v>32</v>
      </c>
      <c r="AB24" s="237"/>
      <c r="AC24" s="232"/>
      <c r="AD24" s="232"/>
      <c r="AE24" s="232"/>
      <c r="AF24" s="232"/>
      <c r="AG24" s="232"/>
      <c r="AH24" s="232"/>
      <c r="AI24" s="232"/>
      <c r="AJ24" s="232"/>
      <c r="AK24" s="232"/>
      <c r="AL24" s="238"/>
      <c r="AM24" s="238"/>
      <c r="AN24" s="238"/>
      <c r="AO24" s="238"/>
      <c r="AP24" s="238"/>
      <c r="AQ24" s="238"/>
      <c r="AR24" s="238"/>
      <c r="AS24" s="238"/>
      <c r="AT24" s="238"/>
      <c r="AU24" s="238"/>
      <c r="AV24" s="238"/>
      <c r="AW24" s="238"/>
      <c r="AX24" s="238"/>
      <c r="AY24" s="238"/>
      <c r="AZ24" s="238"/>
      <c r="BA24" s="238"/>
      <c r="BB24" s="238"/>
      <c r="BC24" s="238"/>
      <c r="BE24" s="238"/>
      <c r="BF24" s="238"/>
      <c r="BG24" s="238"/>
    </row>
    <row r="25" spans="1:59">
      <c r="A25" s="231" t="s">
        <v>342</v>
      </c>
      <c r="B25" s="232" t="s">
        <v>626</v>
      </c>
      <c r="C25" s="226" t="s">
        <v>402</v>
      </c>
      <c r="D25" s="425">
        <v>251</v>
      </c>
      <c r="E25" s="226">
        <f t="shared" si="0"/>
        <v>251</v>
      </c>
      <c r="Q25" s="226">
        <v>100</v>
      </c>
      <c r="S25" s="226">
        <v>151</v>
      </c>
      <c r="AB25" s="237"/>
      <c r="AC25" s="232"/>
      <c r="AD25" s="232"/>
      <c r="AE25" s="232"/>
      <c r="AF25" s="232"/>
      <c r="AG25" s="232"/>
      <c r="AH25" s="232"/>
      <c r="AI25" s="232"/>
      <c r="AJ25" s="232"/>
      <c r="AK25" s="232"/>
      <c r="AL25" s="238"/>
      <c r="AM25" s="238"/>
      <c r="AN25" s="238"/>
      <c r="AO25" s="238"/>
      <c r="AP25" s="238"/>
      <c r="AQ25" s="238"/>
      <c r="AR25" s="238"/>
      <c r="AS25" s="238"/>
      <c r="AT25" s="238"/>
      <c r="AU25" s="238"/>
      <c r="AV25" s="238"/>
      <c r="AW25" s="238"/>
      <c r="AX25" s="238"/>
      <c r="AY25" s="238"/>
      <c r="AZ25" s="238"/>
      <c r="BA25" s="238"/>
      <c r="BB25" s="238"/>
      <c r="BC25" s="238"/>
      <c r="BE25" s="238"/>
      <c r="BF25" s="238"/>
      <c r="BG25" s="238"/>
    </row>
    <row r="26" spans="1:59">
      <c r="A26" s="231" t="s">
        <v>342</v>
      </c>
      <c r="B26" s="232" t="s">
        <v>396</v>
      </c>
      <c r="C26" s="226" t="s">
        <v>364</v>
      </c>
      <c r="D26" s="425">
        <v>56</v>
      </c>
      <c r="E26" s="226">
        <f t="shared" si="0"/>
        <v>56</v>
      </c>
      <c r="S26" s="226">
        <v>56</v>
      </c>
      <c r="AB26" s="237"/>
      <c r="AC26" s="232"/>
      <c r="AD26" s="232"/>
      <c r="AE26" s="232"/>
      <c r="AF26" s="232"/>
      <c r="AG26" s="232"/>
      <c r="AH26" s="232"/>
      <c r="AI26" s="232"/>
      <c r="AJ26" s="232"/>
      <c r="AK26" s="232"/>
      <c r="AL26" s="238"/>
      <c r="AM26" s="238"/>
      <c r="AN26" s="238"/>
      <c r="AO26" s="238"/>
      <c r="AP26" s="238"/>
      <c r="AQ26" s="238"/>
      <c r="AR26" s="238"/>
      <c r="AS26" s="238"/>
      <c r="AT26" s="238"/>
      <c r="AU26" s="238"/>
      <c r="AV26" s="238"/>
      <c r="AW26" s="238"/>
      <c r="AX26" s="238"/>
      <c r="AY26" s="238"/>
      <c r="AZ26" s="238"/>
      <c r="BA26" s="238"/>
      <c r="BB26" s="238"/>
      <c r="BC26" s="238"/>
      <c r="BE26" s="238"/>
      <c r="BF26" s="238"/>
      <c r="BG26" s="238"/>
    </row>
    <row r="27" spans="1:59">
      <c r="A27" s="231" t="s">
        <v>342</v>
      </c>
      <c r="B27" s="233" t="s">
        <v>397</v>
      </c>
      <c r="C27" s="226" t="s">
        <v>364</v>
      </c>
      <c r="D27" s="425">
        <v>16</v>
      </c>
      <c r="E27" s="226">
        <f t="shared" si="0"/>
        <v>16</v>
      </c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>
        <v>16</v>
      </c>
      <c r="T27" s="234"/>
      <c r="U27" s="234"/>
      <c r="V27" s="234"/>
      <c r="Y27" s="237"/>
      <c r="Z27" s="232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232"/>
      <c r="AL27" s="232"/>
      <c r="AM27" s="238"/>
      <c r="AN27" s="238"/>
      <c r="AO27" s="238"/>
      <c r="AP27" s="238"/>
      <c r="AQ27" s="238"/>
      <c r="AR27" s="238"/>
      <c r="AS27" s="238"/>
      <c r="AT27" s="238"/>
      <c r="AU27" s="238"/>
      <c r="AV27" s="238"/>
      <c r="AW27" s="238"/>
      <c r="AX27" s="238"/>
      <c r="AY27" s="238"/>
      <c r="AZ27" s="238"/>
      <c r="BA27" s="238"/>
      <c r="BB27" s="238"/>
      <c r="BC27" s="238"/>
      <c r="BE27" s="238"/>
      <c r="BF27" s="238"/>
      <c r="BG27" s="238"/>
    </row>
    <row r="28" spans="1:59">
      <c r="A28" s="231" t="s">
        <v>342</v>
      </c>
      <c r="B28" s="308" t="s">
        <v>398</v>
      </c>
      <c r="C28" s="226" t="s">
        <v>364</v>
      </c>
      <c r="D28" s="425">
        <v>16</v>
      </c>
      <c r="E28" s="226">
        <f t="shared" si="0"/>
        <v>16</v>
      </c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>
        <v>16</v>
      </c>
      <c r="T28" s="234"/>
      <c r="U28" s="234"/>
      <c r="V28" s="234"/>
      <c r="Y28" s="237"/>
      <c r="Z28" s="232"/>
      <c r="AA28" s="232"/>
      <c r="AB28" s="232"/>
      <c r="AC28" s="232"/>
      <c r="AD28" s="232"/>
      <c r="AE28" s="232"/>
      <c r="AF28" s="232"/>
      <c r="AG28" s="232"/>
      <c r="AH28" s="232"/>
      <c r="AI28" s="232"/>
      <c r="AJ28" s="232"/>
      <c r="AK28" s="232"/>
      <c r="AL28" s="232"/>
      <c r="AM28" s="238"/>
      <c r="AN28" s="238"/>
      <c r="AO28" s="238"/>
      <c r="AP28" s="238"/>
      <c r="AQ28" s="238"/>
      <c r="AR28" s="238"/>
      <c r="AS28" s="238"/>
      <c r="AT28" s="238"/>
      <c r="AU28" s="238"/>
      <c r="AV28" s="238"/>
      <c r="AW28" s="238"/>
      <c r="AX28" s="238"/>
      <c r="AY28" s="238"/>
      <c r="AZ28" s="238"/>
      <c r="BA28" s="238"/>
      <c r="BB28" s="238"/>
      <c r="BC28" s="238"/>
      <c r="BE28" s="238"/>
      <c r="BF28" s="238"/>
      <c r="BG28" s="238"/>
    </row>
    <row r="29" spans="1:59">
      <c r="A29" s="231" t="s">
        <v>342</v>
      </c>
      <c r="B29" s="308" t="s">
        <v>399</v>
      </c>
      <c r="C29" s="226" t="s">
        <v>364</v>
      </c>
      <c r="D29" s="425">
        <v>16</v>
      </c>
      <c r="E29" s="226">
        <f t="shared" si="0"/>
        <v>16</v>
      </c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  <c r="R29" s="234"/>
      <c r="S29" s="234">
        <v>16</v>
      </c>
      <c r="T29" s="234"/>
      <c r="U29" s="234"/>
      <c r="Y29" s="237"/>
      <c r="Z29" s="232"/>
      <c r="AA29" s="232"/>
      <c r="AB29" s="232"/>
      <c r="AC29" s="232"/>
      <c r="AD29" s="232"/>
      <c r="AE29" s="232"/>
      <c r="AF29" s="232"/>
      <c r="AG29" s="232"/>
      <c r="AH29" s="232"/>
      <c r="AI29" s="232"/>
      <c r="AJ29" s="232"/>
      <c r="AK29" s="232"/>
      <c r="AL29" s="232"/>
      <c r="AM29" s="238"/>
      <c r="AN29" s="238"/>
      <c r="AO29" s="238"/>
      <c r="AP29" s="238"/>
      <c r="AQ29" s="238"/>
      <c r="AR29" s="238"/>
      <c r="AS29" s="238"/>
      <c r="AT29" s="238"/>
      <c r="AU29" s="238"/>
      <c r="AV29" s="238"/>
      <c r="AW29" s="238"/>
      <c r="AX29" s="238"/>
      <c r="AY29" s="238"/>
      <c r="AZ29" s="238"/>
      <c r="BA29" s="238"/>
      <c r="BB29" s="238"/>
      <c r="BC29" s="238"/>
      <c r="BE29" s="238"/>
      <c r="BF29" s="238"/>
      <c r="BG29" s="238"/>
    </row>
    <row r="30" spans="1:59">
      <c r="A30" s="231" t="s">
        <v>342</v>
      </c>
      <c r="B30" s="308" t="s">
        <v>400</v>
      </c>
      <c r="C30" s="226" t="s">
        <v>364</v>
      </c>
      <c r="D30" s="425">
        <v>16</v>
      </c>
      <c r="E30" s="226">
        <f t="shared" si="0"/>
        <v>16</v>
      </c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  <c r="R30" s="234"/>
      <c r="S30" s="234">
        <v>16</v>
      </c>
      <c r="T30" s="234"/>
      <c r="U30" s="234"/>
      <c r="Y30" s="237"/>
      <c r="Z30" s="232"/>
      <c r="AA30" s="232"/>
      <c r="AB30" s="232"/>
      <c r="AC30" s="232"/>
      <c r="AD30" s="232"/>
      <c r="AE30" s="232"/>
      <c r="AF30" s="232"/>
      <c r="AG30" s="232"/>
      <c r="AH30" s="232"/>
      <c r="AI30" s="232"/>
      <c r="AJ30" s="232"/>
      <c r="AK30" s="232"/>
      <c r="AL30" s="232"/>
      <c r="AM30" s="238"/>
      <c r="AN30" s="238"/>
      <c r="AO30" s="238"/>
      <c r="AP30" s="238"/>
      <c r="AQ30" s="238"/>
      <c r="AR30" s="238"/>
      <c r="AS30" s="238"/>
      <c r="AT30" s="238"/>
      <c r="AU30" s="238"/>
      <c r="AV30" s="238"/>
      <c r="AW30" s="238"/>
      <c r="AX30" s="238"/>
      <c r="AY30" s="238"/>
      <c r="AZ30" s="238"/>
      <c r="BA30" s="238"/>
      <c r="BB30" s="238"/>
      <c r="BC30" s="238"/>
      <c r="BE30" s="238"/>
      <c r="BF30" s="238"/>
      <c r="BG30" s="238"/>
    </row>
    <row r="31" spans="1:59">
      <c r="A31" s="231" t="s">
        <v>342</v>
      </c>
      <c r="B31" s="232" t="s">
        <v>305</v>
      </c>
      <c r="C31" s="226" t="s">
        <v>304</v>
      </c>
      <c r="D31" s="425">
        <v>20</v>
      </c>
      <c r="E31" s="226">
        <f t="shared" si="0"/>
        <v>20</v>
      </c>
      <c r="R31" s="226">
        <v>20</v>
      </c>
      <c r="AB31" s="237"/>
      <c r="AC31" s="232"/>
      <c r="AD31" s="232"/>
      <c r="AE31" s="232"/>
      <c r="AF31" s="232"/>
      <c r="AG31" s="232"/>
      <c r="AH31" s="232"/>
      <c r="AI31" s="232"/>
      <c r="AJ31" s="232"/>
      <c r="AK31" s="232"/>
      <c r="AL31" s="238"/>
      <c r="AM31" s="238"/>
      <c r="AN31" s="238"/>
      <c r="AO31" s="238"/>
      <c r="AP31" s="238"/>
      <c r="AQ31" s="238"/>
      <c r="AR31" s="238"/>
      <c r="AS31" s="238"/>
      <c r="AT31" s="238"/>
      <c r="AU31" s="238"/>
      <c r="AV31" s="238"/>
      <c r="AW31" s="238"/>
      <c r="AX31" s="238"/>
      <c r="AY31" s="238"/>
      <c r="AZ31" s="238"/>
      <c r="BA31" s="238"/>
      <c r="BB31" s="238"/>
      <c r="BC31" s="238"/>
      <c r="BE31" s="238"/>
      <c r="BF31" s="238"/>
      <c r="BG31" s="238"/>
    </row>
    <row r="32" spans="1:59">
      <c r="A32" s="231" t="s">
        <v>342</v>
      </c>
      <c r="B32" s="232" t="s">
        <v>401</v>
      </c>
      <c r="C32" s="226" t="s">
        <v>365</v>
      </c>
      <c r="D32" s="425">
        <v>100</v>
      </c>
      <c r="E32" s="226">
        <f t="shared" si="0"/>
        <v>100</v>
      </c>
      <c r="Q32" s="226">
        <v>100</v>
      </c>
      <c r="AB32" s="237"/>
      <c r="AC32" s="232"/>
      <c r="AD32" s="232"/>
      <c r="AE32" s="232"/>
      <c r="AF32" s="232"/>
      <c r="AG32" s="232"/>
      <c r="AH32" s="232"/>
      <c r="AI32" s="232"/>
      <c r="AJ32" s="232"/>
      <c r="AK32" s="232"/>
      <c r="AL32" s="238"/>
      <c r="AM32" s="238"/>
      <c r="AN32" s="238"/>
      <c r="AO32" s="238"/>
      <c r="AP32" s="238"/>
      <c r="AQ32" s="238"/>
      <c r="AR32" s="238"/>
      <c r="AS32" s="238"/>
      <c r="AT32" s="238"/>
      <c r="AU32" s="238"/>
      <c r="AV32" s="238"/>
      <c r="AW32" s="238"/>
      <c r="AX32" s="238"/>
      <c r="AY32" s="238"/>
      <c r="AZ32" s="238"/>
      <c r="BA32" s="238"/>
      <c r="BB32" s="238"/>
      <c r="BC32" s="238"/>
      <c r="BE32" s="238"/>
      <c r="BF32" s="238"/>
      <c r="BG32" s="238"/>
    </row>
    <row r="33" spans="1:59">
      <c r="A33" s="231" t="s">
        <v>404</v>
      </c>
      <c r="B33" s="232" t="s">
        <v>403</v>
      </c>
      <c r="C33" s="226" t="s">
        <v>370</v>
      </c>
      <c r="D33" s="425">
        <v>238.4</v>
      </c>
      <c r="E33" s="226">
        <f t="shared" si="0"/>
        <v>238.4</v>
      </c>
      <c r="K33" s="226">
        <v>238.4</v>
      </c>
      <c r="AB33" s="237"/>
      <c r="AC33" s="232"/>
      <c r="AD33" s="232"/>
      <c r="AE33" s="232"/>
      <c r="AF33" s="232"/>
      <c r="AG33" s="232"/>
      <c r="AH33" s="232"/>
      <c r="AI33" s="232"/>
      <c r="AJ33" s="232"/>
      <c r="AK33" s="232"/>
      <c r="AL33" s="238"/>
      <c r="AM33" s="238"/>
      <c r="AN33" s="238"/>
      <c r="AO33" s="238"/>
      <c r="AP33" s="238"/>
      <c r="AQ33" s="238"/>
      <c r="AR33" s="238"/>
      <c r="AS33" s="238"/>
      <c r="AT33" s="238"/>
      <c r="AU33" s="238"/>
      <c r="AV33" s="238"/>
      <c r="AW33" s="238"/>
      <c r="AX33" s="238"/>
      <c r="AY33" s="238"/>
      <c r="AZ33" s="238"/>
      <c r="BA33" s="238"/>
      <c r="BB33" s="238"/>
      <c r="BC33" s="238"/>
      <c r="BE33" s="238"/>
      <c r="BF33" s="238"/>
      <c r="BG33" s="238"/>
    </row>
    <row r="34" spans="1:59">
      <c r="A34" s="231" t="s">
        <v>404</v>
      </c>
      <c r="B34" s="232" t="s">
        <v>406</v>
      </c>
      <c r="C34" s="226" t="s">
        <v>364</v>
      </c>
      <c r="D34" s="425">
        <v>50</v>
      </c>
      <c r="E34" s="226">
        <f t="shared" si="0"/>
        <v>50</v>
      </c>
      <c r="S34" s="226">
        <v>50</v>
      </c>
      <c r="AB34" s="237"/>
      <c r="AC34" s="232"/>
      <c r="AD34" s="232"/>
      <c r="AE34" s="232"/>
      <c r="AF34" s="232"/>
      <c r="AG34" s="232"/>
      <c r="AH34" s="232"/>
      <c r="AI34" s="232"/>
      <c r="AJ34" s="232"/>
      <c r="AK34" s="232"/>
      <c r="AL34" s="238"/>
      <c r="AM34" s="238"/>
      <c r="AN34" s="238"/>
      <c r="AO34" s="238"/>
      <c r="AP34" s="238"/>
      <c r="AQ34" s="238"/>
      <c r="AR34" s="238"/>
      <c r="AS34" s="238"/>
      <c r="AT34" s="238"/>
      <c r="AU34" s="238"/>
      <c r="AV34" s="238"/>
      <c r="AW34" s="238"/>
      <c r="AX34" s="238"/>
      <c r="AY34" s="238"/>
      <c r="AZ34" s="238"/>
      <c r="BA34" s="238"/>
      <c r="BB34" s="238"/>
      <c r="BC34" s="238"/>
      <c r="BE34" s="238"/>
      <c r="BF34" s="238"/>
      <c r="BG34" s="238"/>
    </row>
    <row r="35" spans="1:59">
      <c r="A35" s="231" t="s">
        <v>404</v>
      </c>
      <c r="B35" s="232" t="s">
        <v>405</v>
      </c>
      <c r="C35" s="226" t="s">
        <v>364</v>
      </c>
      <c r="D35" s="425">
        <v>16</v>
      </c>
      <c r="E35" s="226">
        <f t="shared" si="0"/>
        <v>16</v>
      </c>
      <c r="S35" s="226">
        <v>16</v>
      </c>
      <c r="AB35" s="237"/>
      <c r="AC35" s="232"/>
      <c r="AD35" s="232"/>
      <c r="AE35" s="232"/>
      <c r="AF35" s="232"/>
      <c r="AG35" s="232"/>
      <c r="AH35" s="232"/>
      <c r="AI35" s="232"/>
      <c r="AJ35" s="232"/>
      <c r="AK35" s="232"/>
      <c r="AL35" s="238"/>
      <c r="AM35" s="238"/>
      <c r="AN35" s="238"/>
      <c r="AO35" s="238"/>
      <c r="AP35" s="238"/>
      <c r="AQ35" s="238"/>
      <c r="AR35" s="238"/>
      <c r="AS35" s="238"/>
      <c r="AT35" s="238"/>
      <c r="AU35" s="238"/>
      <c r="AV35" s="238"/>
      <c r="AW35" s="238"/>
      <c r="AX35" s="238"/>
      <c r="AY35" s="238"/>
      <c r="AZ35" s="238"/>
      <c r="BA35" s="238"/>
      <c r="BB35" s="238"/>
      <c r="BC35" s="238"/>
      <c r="BE35" s="238"/>
      <c r="BF35" s="238"/>
      <c r="BG35" s="238"/>
    </row>
    <row r="36" spans="1:59">
      <c r="A36" s="231" t="s">
        <v>404</v>
      </c>
      <c r="B36" s="232" t="s">
        <v>408</v>
      </c>
      <c r="C36" s="226" t="s">
        <v>407</v>
      </c>
      <c r="D36" s="425">
        <v>250</v>
      </c>
      <c r="E36" s="226">
        <f t="shared" si="0"/>
        <v>250</v>
      </c>
      <c r="Q36" s="226">
        <v>250</v>
      </c>
      <c r="AB36" s="237"/>
      <c r="AC36" s="232"/>
      <c r="AD36" s="232"/>
      <c r="AE36" s="232"/>
      <c r="AF36" s="232"/>
      <c r="AG36" s="232"/>
      <c r="AH36" s="232"/>
      <c r="AI36" s="232"/>
      <c r="AJ36" s="232"/>
      <c r="AK36" s="232"/>
      <c r="AL36" s="238"/>
      <c r="AM36" s="238"/>
      <c r="AN36" s="238"/>
      <c r="AO36" s="238"/>
      <c r="AP36" s="238"/>
      <c r="AQ36" s="238"/>
      <c r="AR36" s="238"/>
      <c r="AS36" s="238"/>
      <c r="AT36" s="238"/>
      <c r="AU36" s="238"/>
      <c r="AV36" s="238"/>
      <c r="AW36" s="238"/>
      <c r="AX36" s="238"/>
      <c r="AY36" s="238"/>
      <c r="AZ36" s="238"/>
      <c r="BA36" s="238"/>
      <c r="BB36" s="238"/>
      <c r="BC36" s="238"/>
      <c r="BE36" s="238"/>
      <c r="BF36" s="238"/>
      <c r="BG36" s="238"/>
    </row>
    <row r="37" spans="1:59">
      <c r="A37" s="231" t="s">
        <v>404</v>
      </c>
      <c r="B37" s="232" t="s">
        <v>305</v>
      </c>
      <c r="C37" s="226" t="s">
        <v>304</v>
      </c>
      <c r="D37" s="425">
        <v>50</v>
      </c>
      <c r="E37" s="226">
        <f t="shared" si="0"/>
        <v>50</v>
      </c>
      <c r="R37" s="226">
        <v>50</v>
      </c>
      <c r="AB37" s="237"/>
      <c r="AC37" s="232"/>
      <c r="AD37" s="232"/>
      <c r="AE37" s="232"/>
      <c r="AF37" s="232"/>
      <c r="AG37" s="232"/>
      <c r="AH37" s="232"/>
      <c r="AI37" s="232"/>
      <c r="AJ37" s="232"/>
      <c r="AK37" s="232"/>
      <c r="AL37" s="238"/>
      <c r="AM37" s="238"/>
      <c r="AN37" s="238"/>
      <c r="AO37" s="238"/>
      <c r="AP37" s="238"/>
      <c r="AQ37" s="238"/>
      <c r="AR37" s="238"/>
      <c r="AS37" s="238"/>
      <c r="AT37" s="238"/>
      <c r="AU37" s="238"/>
      <c r="AV37" s="238"/>
      <c r="AW37" s="238"/>
      <c r="AX37" s="238"/>
      <c r="AY37" s="238"/>
      <c r="AZ37" s="238"/>
      <c r="BA37" s="238"/>
      <c r="BB37" s="238"/>
      <c r="BC37" s="238"/>
      <c r="BE37" s="238"/>
      <c r="BF37" s="238"/>
      <c r="BG37" s="238"/>
    </row>
    <row r="38" spans="1:59">
      <c r="A38" s="231" t="s">
        <v>411</v>
      </c>
      <c r="B38" s="232" t="s">
        <v>427</v>
      </c>
      <c r="C38" s="226" t="s">
        <v>364</v>
      </c>
      <c r="D38" s="425">
        <v>16</v>
      </c>
      <c r="E38" s="226">
        <f t="shared" si="0"/>
        <v>16</v>
      </c>
      <c r="S38" s="226">
        <v>16</v>
      </c>
      <c r="AB38" s="237"/>
      <c r="AC38" s="232"/>
      <c r="AD38" s="232"/>
      <c r="AE38" s="232"/>
      <c r="AF38" s="232"/>
      <c r="AG38" s="232"/>
      <c r="AH38" s="232"/>
      <c r="AI38" s="232"/>
      <c r="AJ38" s="232"/>
      <c r="AK38" s="232"/>
      <c r="AL38" s="238"/>
      <c r="AM38" s="238"/>
      <c r="AN38" s="238"/>
      <c r="AO38" s="238"/>
      <c r="AP38" s="238"/>
      <c r="AQ38" s="238"/>
      <c r="AR38" s="238"/>
      <c r="AS38" s="238"/>
      <c r="AT38" s="238"/>
      <c r="AU38" s="238"/>
      <c r="AV38" s="238"/>
      <c r="AW38" s="238"/>
      <c r="AX38" s="238"/>
      <c r="AY38" s="238"/>
      <c r="AZ38" s="238"/>
      <c r="BA38" s="238"/>
      <c r="BB38" s="238"/>
      <c r="BC38" s="238"/>
      <c r="BE38" s="238"/>
      <c r="BF38" s="238"/>
      <c r="BG38" s="238"/>
    </row>
    <row r="39" spans="1:59">
      <c r="A39" s="231" t="s">
        <v>411</v>
      </c>
      <c r="B39" s="232" t="s">
        <v>428</v>
      </c>
      <c r="C39" s="226" t="s">
        <v>429</v>
      </c>
      <c r="D39" s="425">
        <v>150</v>
      </c>
      <c r="E39" s="226">
        <f t="shared" si="0"/>
        <v>150</v>
      </c>
      <c r="Q39" s="226">
        <v>150</v>
      </c>
      <c r="AB39" s="237"/>
      <c r="AC39" s="232"/>
      <c r="AD39" s="232"/>
      <c r="AE39" s="232"/>
      <c r="AF39" s="232"/>
      <c r="AG39" s="232"/>
      <c r="AH39" s="232"/>
      <c r="AI39" s="232"/>
      <c r="AJ39" s="232"/>
      <c r="AK39" s="232"/>
      <c r="AL39" s="238"/>
      <c r="AM39" s="238"/>
      <c r="AN39" s="238"/>
      <c r="AO39" s="238"/>
      <c r="AP39" s="238"/>
      <c r="AQ39" s="238"/>
      <c r="AR39" s="238"/>
      <c r="AS39" s="238"/>
      <c r="AT39" s="238"/>
      <c r="AU39" s="238"/>
      <c r="AV39" s="238"/>
      <c r="AW39" s="238"/>
      <c r="AX39" s="238"/>
      <c r="AY39" s="238"/>
      <c r="AZ39" s="238"/>
      <c r="BA39" s="238"/>
      <c r="BB39" s="238"/>
      <c r="BC39" s="238"/>
      <c r="BE39" s="238"/>
      <c r="BF39" s="238"/>
      <c r="BG39" s="238"/>
    </row>
    <row r="40" spans="1:59">
      <c r="A40" s="231" t="s">
        <v>411</v>
      </c>
      <c r="B40" s="232" t="s">
        <v>430</v>
      </c>
      <c r="C40" s="226" t="s">
        <v>429</v>
      </c>
      <c r="D40" s="425">
        <v>100</v>
      </c>
      <c r="E40" s="226">
        <f t="shared" si="0"/>
        <v>100</v>
      </c>
      <c r="Q40" s="226">
        <v>100</v>
      </c>
      <c r="AB40" s="237"/>
      <c r="AC40" s="232"/>
      <c r="AD40" s="232"/>
      <c r="AE40" s="232"/>
      <c r="AF40" s="232"/>
      <c r="AG40" s="232"/>
      <c r="AH40" s="232"/>
      <c r="AI40" s="232"/>
      <c r="AJ40" s="232"/>
      <c r="AK40" s="232"/>
      <c r="AL40" s="238"/>
      <c r="AM40" s="238"/>
      <c r="AN40" s="238"/>
      <c r="AO40" s="238"/>
      <c r="AP40" s="238"/>
      <c r="AQ40" s="238"/>
      <c r="AR40" s="238"/>
      <c r="AS40" s="238"/>
      <c r="AT40" s="238"/>
      <c r="AU40" s="238"/>
      <c r="AV40" s="238"/>
      <c r="AW40" s="238"/>
      <c r="AX40" s="238"/>
      <c r="AY40" s="238"/>
      <c r="AZ40" s="238"/>
      <c r="BA40" s="238"/>
      <c r="BB40" s="238"/>
      <c r="BC40" s="238"/>
      <c r="BE40" s="238"/>
      <c r="BF40" s="238"/>
      <c r="BG40" s="238"/>
    </row>
    <row r="41" spans="1:59">
      <c r="A41" s="231" t="s">
        <v>411</v>
      </c>
      <c r="B41" s="232" t="s">
        <v>431</v>
      </c>
      <c r="C41" s="226" t="s">
        <v>429</v>
      </c>
      <c r="D41" s="425">
        <v>200</v>
      </c>
      <c r="E41" s="226">
        <f t="shared" si="0"/>
        <v>200</v>
      </c>
      <c r="Q41" s="226">
        <v>200</v>
      </c>
      <c r="AB41" s="237"/>
      <c r="AC41" s="232"/>
      <c r="AD41" s="232"/>
      <c r="AE41" s="232"/>
      <c r="AF41" s="232"/>
      <c r="AG41" s="232"/>
      <c r="AH41" s="232"/>
      <c r="AI41" s="232"/>
      <c r="AJ41" s="232"/>
      <c r="AK41" s="232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E41" s="238"/>
      <c r="BF41" s="238"/>
      <c r="BG41" s="238"/>
    </row>
    <row r="42" spans="1:59">
      <c r="A42" s="231" t="s">
        <v>411</v>
      </c>
      <c r="B42" s="232" t="s">
        <v>432</v>
      </c>
      <c r="C42" s="226" t="s">
        <v>429</v>
      </c>
      <c r="D42" s="425">
        <v>100</v>
      </c>
      <c r="E42" s="226">
        <f t="shared" si="0"/>
        <v>100</v>
      </c>
      <c r="Q42" s="226">
        <v>100</v>
      </c>
      <c r="AB42" s="237"/>
      <c r="AC42" s="232"/>
      <c r="AD42" s="232"/>
      <c r="AE42" s="232"/>
      <c r="AF42" s="232"/>
      <c r="AG42" s="232"/>
      <c r="AH42" s="232"/>
      <c r="AI42" s="232"/>
      <c r="AJ42" s="232"/>
      <c r="AK42" s="232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E42" s="238"/>
      <c r="BF42" s="238"/>
      <c r="BG42" s="238"/>
    </row>
    <row r="43" spans="1:59">
      <c r="A43" s="231" t="s">
        <v>411</v>
      </c>
      <c r="B43" s="232" t="s">
        <v>305</v>
      </c>
      <c r="C43" s="226" t="s">
        <v>619</v>
      </c>
      <c r="D43" s="425">
        <v>605</v>
      </c>
      <c r="E43" s="226">
        <f t="shared" si="0"/>
        <v>605</v>
      </c>
      <c r="U43" s="226">
        <v>605</v>
      </c>
      <c r="AB43" s="237"/>
      <c r="AC43" s="232"/>
      <c r="AD43" s="232"/>
      <c r="AE43" s="232"/>
      <c r="AF43" s="232"/>
      <c r="AG43" s="232"/>
      <c r="AH43" s="232"/>
      <c r="AI43" s="232"/>
      <c r="AJ43" s="232"/>
      <c r="AK43" s="232"/>
      <c r="AL43" s="238"/>
      <c r="AM43" s="238"/>
      <c r="AN43" s="238"/>
      <c r="AO43" s="238"/>
      <c r="AP43" s="238"/>
      <c r="AQ43" s="238"/>
      <c r="AR43" s="238"/>
      <c r="AS43" s="238"/>
      <c r="AT43" s="238"/>
      <c r="AU43" s="238"/>
      <c r="AV43" s="238"/>
      <c r="AW43" s="238"/>
      <c r="AX43" s="238"/>
      <c r="AY43" s="238"/>
      <c r="AZ43" s="238"/>
      <c r="BA43" s="238"/>
      <c r="BB43" s="238"/>
      <c r="BC43" s="238"/>
      <c r="BE43" s="238"/>
      <c r="BF43" s="238"/>
      <c r="BG43" s="238"/>
    </row>
    <row r="44" spans="1:59">
      <c r="A44" s="231" t="s">
        <v>411</v>
      </c>
      <c r="B44" s="232" t="s">
        <v>433</v>
      </c>
      <c r="C44" s="226" t="s">
        <v>429</v>
      </c>
      <c r="D44" s="425">
        <v>500</v>
      </c>
      <c r="E44" s="226">
        <f t="shared" si="0"/>
        <v>500</v>
      </c>
      <c r="Q44" s="226">
        <v>500</v>
      </c>
      <c r="AB44" s="237"/>
      <c r="AC44" s="232"/>
      <c r="AD44" s="232"/>
      <c r="AE44" s="232"/>
      <c r="AF44" s="232"/>
      <c r="AG44" s="232"/>
      <c r="AH44" s="232"/>
      <c r="AI44" s="232"/>
      <c r="AJ44" s="232"/>
      <c r="AK44" s="232"/>
      <c r="AL44" s="238"/>
      <c r="AM44" s="238"/>
      <c r="AN44" s="238"/>
      <c r="AO44" s="238"/>
      <c r="AP44" s="238"/>
      <c r="AQ44" s="238"/>
      <c r="AR44" s="238"/>
      <c r="AS44" s="238"/>
      <c r="AT44" s="238"/>
      <c r="AU44" s="238"/>
      <c r="AV44" s="238"/>
      <c r="AW44" s="238"/>
      <c r="AX44" s="238"/>
      <c r="AY44" s="238"/>
      <c r="AZ44" s="238"/>
      <c r="BA44" s="238"/>
      <c r="BB44" s="238"/>
      <c r="BC44" s="238"/>
      <c r="BE44" s="238"/>
      <c r="BF44" s="238"/>
      <c r="BG44" s="238"/>
    </row>
    <row r="45" spans="1:59">
      <c r="A45" s="231" t="s">
        <v>411</v>
      </c>
      <c r="B45" s="232" t="s">
        <v>434</v>
      </c>
      <c r="C45" s="226" t="s">
        <v>435</v>
      </c>
      <c r="D45" s="425">
        <v>26</v>
      </c>
      <c r="E45" s="226">
        <f t="shared" si="0"/>
        <v>26</v>
      </c>
      <c r="R45" s="226">
        <v>10</v>
      </c>
      <c r="S45" s="226">
        <v>16</v>
      </c>
      <c r="AB45" s="237"/>
      <c r="AC45" s="232"/>
      <c r="AD45" s="232"/>
      <c r="AE45" s="232"/>
      <c r="AF45" s="232"/>
      <c r="AG45" s="232"/>
      <c r="AH45" s="232"/>
      <c r="AI45" s="232"/>
      <c r="AJ45" s="232"/>
      <c r="AK45" s="232"/>
      <c r="AL45" s="238"/>
      <c r="AM45" s="238"/>
      <c r="AN45" s="238"/>
      <c r="AO45" s="238"/>
      <c r="AP45" s="238"/>
      <c r="AQ45" s="238"/>
      <c r="AR45" s="238"/>
      <c r="AS45" s="238"/>
      <c r="AT45" s="238"/>
      <c r="AU45" s="238"/>
      <c r="AV45" s="238"/>
      <c r="AW45" s="238"/>
      <c r="AX45" s="238"/>
      <c r="AY45" s="238"/>
      <c r="AZ45" s="238"/>
      <c r="BA45" s="238"/>
      <c r="BB45" s="238"/>
      <c r="BC45" s="238"/>
      <c r="BE45" s="238"/>
      <c r="BF45" s="238"/>
      <c r="BG45" s="238"/>
    </row>
    <row r="46" spans="1:59">
      <c r="A46" s="231" t="s">
        <v>342</v>
      </c>
      <c r="B46" s="232" t="s">
        <v>445</v>
      </c>
      <c r="C46" s="226" t="s">
        <v>435</v>
      </c>
      <c r="D46" s="425">
        <v>26</v>
      </c>
      <c r="E46" s="226">
        <f t="shared" si="0"/>
        <v>26</v>
      </c>
      <c r="R46" s="226">
        <v>10</v>
      </c>
      <c r="S46" s="226">
        <v>16</v>
      </c>
      <c r="AB46" s="237"/>
      <c r="AC46" s="232"/>
      <c r="AD46" s="232"/>
      <c r="AE46" s="232"/>
      <c r="AF46" s="232"/>
      <c r="AG46" s="232"/>
      <c r="AH46" s="232"/>
      <c r="AI46" s="232"/>
      <c r="AJ46" s="232"/>
      <c r="AK46" s="232"/>
      <c r="AL46" s="238"/>
      <c r="AM46" s="238"/>
      <c r="AN46" s="238"/>
      <c r="AO46" s="238"/>
      <c r="AP46" s="238"/>
      <c r="AQ46" s="238"/>
      <c r="AR46" s="238"/>
      <c r="AS46" s="238"/>
      <c r="AT46" s="238"/>
      <c r="AU46" s="238"/>
      <c r="AV46" s="238"/>
      <c r="AW46" s="238"/>
      <c r="AX46" s="238"/>
      <c r="AY46" s="238"/>
      <c r="AZ46" s="238"/>
      <c r="BA46" s="238"/>
      <c r="BB46" s="238"/>
      <c r="BC46" s="238"/>
      <c r="BE46" s="238"/>
      <c r="BF46" s="238"/>
      <c r="BG46" s="238"/>
    </row>
    <row r="47" spans="1:59">
      <c r="A47" s="231" t="s">
        <v>342</v>
      </c>
      <c r="B47" s="232" t="s">
        <v>446</v>
      </c>
      <c r="C47" s="226" t="s">
        <v>364</v>
      </c>
      <c r="D47" s="425">
        <v>24</v>
      </c>
      <c r="E47" s="226">
        <f t="shared" si="0"/>
        <v>24</v>
      </c>
      <c r="S47" s="226">
        <v>24</v>
      </c>
      <c r="AB47" s="237"/>
      <c r="AC47" s="232"/>
      <c r="AD47" s="232"/>
      <c r="AE47" s="232"/>
      <c r="AF47" s="232"/>
      <c r="AG47" s="232"/>
      <c r="AH47" s="232"/>
      <c r="AI47" s="232"/>
      <c r="AJ47" s="232"/>
      <c r="AK47" s="232"/>
      <c r="AL47" s="238"/>
      <c r="AM47" s="238"/>
      <c r="AN47" s="238"/>
      <c r="AO47" s="238"/>
      <c r="AP47" s="238"/>
      <c r="AQ47" s="238"/>
      <c r="AR47" s="238"/>
      <c r="AS47" s="238"/>
      <c r="AT47" s="238"/>
      <c r="AU47" s="238"/>
      <c r="AV47" s="238"/>
      <c r="AW47" s="238"/>
      <c r="AX47" s="238"/>
      <c r="AY47" s="238"/>
      <c r="AZ47" s="238"/>
      <c r="BA47" s="238"/>
      <c r="BB47" s="238"/>
      <c r="BC47" s="238"/>
      <c r="BE47" s="238"/>
      <c r="BF47" s="238"/>
      <c r="BG47" s="238"/>
    </row>
    <row r="48" spans="1:59">
      <c r="A48" s="231" t="s">
        <v>342</v>
      </c>
      <c r="B48" s="232" t="s">
        <v>447</v>
      </c>
      <c r="C48" s="226" t="s">
        <v>364</v>
      </c>
      <c r="D48" s="425">
        <v>48</v>
      </c>
      <c r="E48" s="226">
        <f t="shared" si="0"/>
        <v>48</v>
      </c>
      <c r="S48" s="226">
        <v>48</v>
      </c>
      <c r="AB48" s="237"/>
      <c r="AC48" s="232"/>
      <c r="AD48" s="232"/>
      <c r="AE48" s="232"/>
      <c r="AF48" s="232"/>
      <c r="AG48" s="232"/>
      <c r="AH48" s="232"/>
      <c r="AI48" s="232"/>
      <c r="AJ48" s="232"/>
      <c r="AK48" s="232"/>
      <c r="AL48" s="238"/>
      <c r="AM48" s="238"/>
      <c r="AN48" s="238"/>
      <c r="AO48" s="238"/>
      <c r="AP48" s="238"/>
      <c r="AQ48" s="238"/>
      <c r="AR48" s="238"/>
      <c r="AS48" s="238"/>
      <c r="AT48" s="238"/>
      <c r="AU48" s="238"/>
      <c r="AV48" s="238"/>
      <c r="AW48" s="238"/>
      <c r="AX48" s="238"/>
      <c r="AY48" s="238"/>
      <c r="AZ48" s="238"/>
      <c r="BA48" s="238"/>
      <c r="BB48" s="238"/>
      <c r="BC48" s="238"/>
      <c r="BE48" s="238"/>
      <c r="BF48" s="238"/>
      <c r="BG48" s="238"/>
    </row>
    <row r="49" spans="1:59">
      <c r="A49" s="231" t="s">
        <v>342</v>
      </c>
      <c r="B49" s="232" t="s">
        <v>448</v>
      </c>
      <c r="C49" s="226" t="s">
        <v>304</v>
      </c>
      <c r="D49" s="425">
        <v>20</v>
      </c>
      <c r="E49" s="226">
        <f t="shared" si="0"/>
        <v>20</v>
      </c>
      <c r="R49" s="226">
        <v>20</v>
      </c>
      <c r="AB49" s="237"/>
      <c r="AC49" s="232"/>
      <c r="AD49" s="232"/>
      <c r="AE49" s="232"/>
      <c r="AF49" s="232"/>
      <c r="AG49" s="232"/>
      <c r="AH49" s="232"/>
      <c r="AI49" s="232"/>
      <c r="AJ49" s="232"/>
      <c r="AK49" s="232"/>
      <c r="AL49" s="238"/>
      <c r="AM49" s="238"/>
      <c r="AN49" s="238"/>
      <c r="AO49" s="238"/>
      <c r="AP49" s="238"/>
      <c r="AQ49" s="238"/>
      <c r="AR49" s="238"/>
      <c r="AS49" s="238"/>
      <c r="AT49" s="238"/>
      <c r="AU49" s="238"/>
      <c r="AV49" s="238"/>
      <c r="AW49" s="238"/>
      <c r="AX49" s="238"/>
      <c r="AY49" s="238"/>
      <c r="AZ49" s="238"/>
      <c r="BA49" s="238"/>
      <c r="BB49" s="238"/>
      <c r="BC49" s="238"/>
      <c r="BE49" s="238"/>
      <c r="BF49" s="238"/>
      <c r="BG49" s="238"/>
    </row>
    <row r="50" spans="1:59">
      <c r="A50" s="231" t="s">
        <v>342</v>
      </c>
      <c r="B50" s="232" t="s">
        <v>449</v>
      </c>
      <c r="C50" s="226" t="s">
        <v>364</v>
      </c>
      <c r="D50" s="425">
        <v>48</v>
      </c>
      <c r="E50" s="226">
        <f t="shared" si="0"/>
        <v>48</v>
      </c>
      <c r="S50" s="226">
        <v>48</v>
      </c>
      <c r="AB50" s="237"/>
      <c r="AC50" s="232"/>
      <c r="AD50" s="232"/>
      <c r="AE50" s="232"/>
      <c r="AF50" s="232"/>
      <c r="AG50" s="232"/>
      <c r="AH50" s="232"/>
      <c r="AI50" s="232"/>
      <c r="AJ50" s="232"/>
      <c r="AK50" s="232"/>
      <c r="AL50" s="238"/>
      <c r="AM50" s="238"/>
      <c r="AN50" s="238"/>
      <c r="AO50" s="238"/>
      <c r="AP50" s="238"/>
      <c r="AQ50" s="238"/>
      <c r="AR50" s="238"/>
      <c r="AS50" s="238"/>
      <c r="AT50" s="238"/>
      <c r="AU50" s="238"/>
      <c r="AV50" s="238"/>
      <c r="AW50" s="238"/>
      <c r="AX50" s="238"/>
      <c r="AY50" s="238"/>
      <c r="AZ50" s="238"/>
      <c r="BA50" s="238"/>
      <c r="BB50" s="238"/>
      <c r="BC50" s="238"/>
      <c r="BE50" s="238"/>
      <c r="BF50" s="238"/>
      <c r="BG50" s="238"/>
    </row>
    <row r="51" spans="1:59">
      <c r="A51" s="231" t="s">
        <v>342</v>
      </c>
      <c r="B51" s="232" t="s">
        <v>305</v>
      </c>
      <c r="C51" s="226" t="s">
        <v>304</v>
      </c>
      <c r="D51" s="425">
        <v>100</v>
      </c>
      <c r="E51" s="226">
        <f t="shared" si="0"/>
        <v>100</v>
      </c>
      <c r="R51" s="226">
        <v>100</v>
      </c>
      <c r="AB51" s="237"/>
      <c r="AC51" s="232"/>
      <c r="AD51" s="232"/>
      <c r="AE51" s="232"/>
      <c r="AF51" s="232"/>
      <c r="AG51" s="232"/>
      <c r="AH51" s="232"/>
      <c r="AI51" s="232"/>
      <c r="AJ51" s="232"/>
      <c r="AK51" s="232"/>
      <c r="AL51" s="238"/>
      <c r="AM51" s="238"/>
      <c r="AN51" s="238"/>
      <c r="AO51" s="238"/>
      <c r="AP51" s="238"/>
      <c r="AQ51" s="238"/>
      <c r="AR51" s="238"/>
      <c r="AS51" s="238"/>
      <c r="AT51" s="238"/>
      <c r="AU51" s="238"/>
      <c r="AV51" s="238"/>
      <c r="AW51" s="238"/>
      <c r="AX51" s="238"/>
      <c r="AY51" s="238"/>
      <c r="AZ51" s="238"/>
      <c r="BA51" s="238"/>
      <c r="BB51" s="238"/>
      <c r="BC51" s="238"/>
      <c r="BE51" s="238"/>
      <c r="BF51" s="238"/>
      <c r="BG51" s="238"/>
    </row>
    <row r="52" spans="1:59">
      <c r="A52" s="231" t="s">
        <v>342</v>
      </c>
      <c r="B52" s="232" t="s">
        <v>450</v>
      </c>
      <c r="C52" s="226" t="s">
        <v>364</v>
      </c>
      <c r="D52" s="425">
        <v>32</v>
      </c>
      <c r="E52" s="226">
        <f t="shared" si="0"/>
        <v>32</v>
      </c>
      <c r="S52" s="226">
        <v>32</v>
      </c>
      <c r="AB52" s="237"/>
      <c r="AC52" s="232"/>
      <c r="AD52" s="232"/>
      <c r="AE52" s="232"/>
      <c r="AF52" s="232"/>
      <c r="AG52" s="232"/>
      <c r="AH52" s="232"/>
      <c r="AI52" s="232"/>
      <c r="AJ52" s="232"/>
      <c r="AK52" s="232"/>
      <c r="AL52" s="238"/>
      <c r="AM52" s="238"/>
      <c r="AN52" s="238"/>
      <c r="AO52" s="238"/>
      <c r="AP52" s="238"/>
      <c r="AQ52" s="238"/>
      <c r="AR52" s="238"/>
      <c r="AS52" s="238"/>
      <c r="AT52" s="238"/>
      <c r="AU52" s="238"/>
      <c r="AV52" s="238"/>
      <c r="AW52" s="238"/>
      <c r="AX52" s="238"/>
      <c r="AY52" s="238"/>
      <c r="AZ52" s="238"/>
      <c r="BA52" s="238"/>
      <c r="BB52" s="238"/>
      <c r="BC52" s="238"/>
      <c r="BE52" s="238"/>
      <c r="BF52" s="238"/>
      <c r="BG52" s="238"/>
    </row>
    <row r="53" spans="1:59">
      <c r="A53" s="231" t="s">
        <v>342</v>
      </c>
      <c r="B53" s="232" t="s">
        <v>451</v>
      </c>
      <c r="C53" s="226" t="s">
        <v>364</v>
      </c>
      <c r="D53" s="425">
        <v>16</v>
      </c>
      <c r="E53" s="226">
        <f t="shared" si="0"/>
        <v>16</v>
      </c>
      <c r="S53" s="226">
        <v>16</v>
      </c>
      <c r="AB53" s="237"/>
      <c r="AC53" s="232"/>
      <c r="AD53" s="232"/>
      <c r="AE53" s="232"/>
      <c r="AF53" s="232"/>
      <c r="AG53" s="232"/>
      <c r="AH53" s="232"/>
      <c r="AI53" s="232"/>
      <c r="AJ53" s="232"/>
      <c r="AK53" s="232"/>
      <c r="AL53" s="238"/>
      <c r="AM53" s="238"/>
      <c r="AN53" s="238"/>
      <c r="AO53" s="238"/>
      <c r="AP53" s="238"/>
      <c r="AQ53" s="238"/>
      <c r="AR53" s="238"/>
      <c r="AS53" s="238"/>
      <c r="AT53" s="238"/>
      <c r="AU53" s="238"/>
      <c r="AV53" s="238"/>
      <c r="AW53" s="238"/>
      <c r="AX53" s="238"/>
      <c r="AY53" s="238"/>
      <c r="AZ53" s="238"/>
      <c r="BA53" s="238"/>
      <c r="BB53" s="238"/>
      <c r="BC53" s="238"/>
      <c r="BE53" s="238"/>
      <c r="BF53" s="238"/>
      <c r="BG53" s="238"/>
    </row>
    <row r="54" spans="1:59">
      <c r="A54" s="231" t="s">
        <v>342</v>
      </c>
      <c r="B54" s="232" t="s">
        <v>452</v>
      </c>
      <c r="C54" s="226" t="s">
        <v>364</v>
      </c>
      <c r="D54" s="425">
        <v>16</v>
      </c>
      <c r="E54" s="226">
        <f t="shared" si="0"/>
        <v>16</v>
      </c>
      <c r="S54" s="226">
        <v>16</v>
      </c>
      <c r="AB54" s="237"/>
      <c r="AC54" s="232"/>
      <c r="AD54" s="232"/>
      <c r="AE54" s="232"/>
      <c r="AF54" s="232"/>
      <c r="AG54" s="232"/>
      <c r="AH54" s="232"/>
      <c r="AI54" s="232"/>
      <c r="AJ54" s="232"/>
      <c r="AK54" s="232"/>
      <c r="AL54" s="238"/>
      <c r="AM54" s="238"/>
      <c r="AN54" s="238"/>
      <c r="AO54" s="238"/>
      <c r="AP54" s="238"/>
      <c r="AQ54" s="238"/>
      <c r="AR54" s="238"/>
      <c r="AS54" s="238"/>
      <c r="AT54" s="238"/>
      <c r="AU54" s="238"/>
      <c r="AV54" s="238"/>
      <c r="AW54" s="238"/>
      <c r="AX54" s="238"/>
      <c r="AY54" s="238"/>
      <c r="AZ54" s="238"/>
      <c r="BA54" s="238"/>
      <c r="BB54" s="238"/>
      <c r="BC54" s="238"/>
      <c r="BE54" s="238"/>
      <c r="BF54" s="238"/>
      <c r="BG54" s="238"/>
    </row>
    <row r="55" spans="1:59">
      <c r="A55" s="231" t="s">
        <v>342</v>
      </c>
      <c r="B55" s="232" t="s">
        <v>456</v>
      </c>
      <c r="C55" s="226" t="s">
        <v>435</v>
      </c>
      <c r="D55" s="425">
        <v>21</v>
      </c>
      <c r="E55" s="226">
        <f t="shared" si="0"/>
        <v>21</v>
      </c>
      <c r="R55" s="226">
        <v>5</v>
      </c>
      <c r="S55" s="226">
        <v>16</v>
      </c>
      <c r="AB55" s="237"/>
      <c r="AC55" s="232"/>
      <c r="AD55" s="232"/>
      <c r="AE55" s="232"/>
      <c r="AF55" s="232"/>
      <c r="AG55" s="232"/>
      <c r="AH55" s="232"/>
      <c r="AI55" s="232"/>
      <c r="AJ55" s="232"/>
      <c r="AK55" s="232"/>
      <c r="AL55" s="238"/>
      <c r="AM55" s="238"/>
      <c r="AN55" s="238"/>
      <c r="AO55" s="238"/>
      <c r="AP55" s="238"/>
      <c r="AQ55" s="238"/>
      <c r="AR55" s="238"/>
      <c r="AS55" s="238"/>
      <c r="AT55" s="238"/>
      <c r="AU55" s="238"/>
      <c r="AV55" s="238"/>
      <c r="AW55" s="238"/>
      <c r="AX55" s="238"/>
      <c r="AY55" s="238"/>
      <c r="AZ55" s="238"/>
      <c r="BA55" s="238"/>
      <c r="BB55" s="238"/>
      <c r="BC55" s="238"/>
      <c r="BE55" s="238"/>
      <c r="BF55" s="238"/>
      <c r="BG55" s="238"/>
    </row>
    <row r="56" spans="1:59">
      <c r="A56" s="231" t="s">
        <v>342</v>
      </c>
      <c r="B56" s="232" t="s">
        <v>453</v>
      </c>
      <c r="C56" s="226" t="s">
        <v>364</v>
      </c>
      <c r="D56" s="425">
        <v>16</v>
      </c>
      <c r="E56" s="226">
        <f t="shared" si="0"/>
        <v>16</v>
      </c>
      <c r="S56" s="226">
        <v>16</v>
      </c>
      <c r="AB56" s="237"/>
      <c r="AC56" s="232"/>
      <c r="AD56" s="232"/>
      <c r="AE56" s="232"/>
      <c r="AF56" s="232"/>
      <c r="AG56" s="232"/>
      <c r="AH56" s="232"/>
      <c r="AI56" s="232"/>
      <c r="AJ56" s="232"/>
      <c r="AK56" s="232"/>
      <c r="AL56" s="238"/>
      <c r="AM56" s="238"/>
      <c r="AN56" s="238"/>
      <c r="AO56" s="238"/>
      <c r="AP56" s="238"/>
      <c r="AQ56" s="238"/>
      <c r="AR56" s="238"/>
      <c r="AS56" s="238"/>
      <c r="AT56" s="238"/>
      <c r="AU56" s="238"/>
      <c r="AV56" s="238"/>
      <c r="AW56" s="238"/>
      <c r="AX56" s="238"/>
      <c r="AY56" s="238"/>
      <c r="AZ56" s="238"/>
      <c r="BA56" s="238"/>
      <c r="BB56" s="238"/>
      <c r="BC56" s="238"/>
      <c r="BE56" s="238"/>
      <c r="BF56" s="238"/>
      <c r="BG56" s="238"/>
    </row>
    <row r="57" spans="1:59">
      <c r="A57" s="231" t="s">
        <v>342</v>
      </c>
      <c r="B57" s="232" t="s">
        <v>454</v>
      </c>
      <c r="C57" s="226" t="s">
        <v>364</v>
      </c>
      <c r="D57" s="425">
        <v>8</v>
      </c>
      <c r="E57" s="226">
        <f t="shared" si="0"/>
        <v>8</v>
      </c>
      <c r="S57" s="226">
        <v>8</v>
      </c>
      <c r="AB57" s="237"/>
      <c r="AC57" s="232"/>
      <c r="AD57" s="232"/>
      <c r="AE57" s="232"/>
      <c r="AF57" s="232"/>
      <c r="AG57" s="232"/>
      <c r="AH57" s="232"/>
      <c r="AI57" s="232"/>
      <c r="AJ57" s="232"/>
      <c r="AK57" s="232"/>
      <c r="AL57" s="238"/>
      <c r="AM57" s="238"/>
      <c r="AN57" s="238"/>
      <c r="AO57" s="238"/>
      <c r="AP57" s="238"/>
      <c r="AQ57" s="238"/>
      <c r="AR57" s="238"/>
      <c r="AS57" s="238"/>
      <c r="AT57" s="238"/>
      <c r="AU57" s="238"/>
      <c r="AV57" s="238"/>
      <c r="AW57" s="238"/>
      <c r="AX57" s="238"/>
      <c r="AY57" s="238"/>
      <c r="AZ57" s="238"/>
      <c r="BA57" s="238"/>
      <c r="BB57" s="238"/>
      <c r="BC57" s="238"/>
      <c r="BE57" s="238"/>
      <c r="BF57" s="238"/>
      <c r="BG57" s="238"/>
    </row>
    <row r="58" spans="1:59">
      <c r="A58" s="231" t="s">
        <v>342</v>
      </c>
      <c r="B58" s="232" t="s">
        <v>455</v>
      </c>
      <c r="C58" s="226" t="s">
        <v>407</v>
      </c>
      <c r="D58" s="425">
        <v>150</v>
      </c>
      <c r="E58" s="226">
        <f t="shared" si="0"/>
        <v>150</v>
      </c>
      <c r="N58" s="283"/>
      <c r="Q58" s="226">
        <v>150</v>
      </c>
    </row>
    <row r="59" spans="1:59">
      <c r="A59" s="231" t="s">
        <v>342</v>
      </c>
      <c r="B59" s="232" t="s">
        <v>457</v>
      </c>
      <c r="C59" s="226" t="s">
        <v>364</v>
      </c>
      <c r="D59" s="425">
        <v>48</v>
      </c>
      <c r="E59" s="226">
        <f t="shared" si="0"/>
        <v>48</v>
      </c>
      <c r="N59" s="283"/>
      <c r="S59" s="226">
        <v>48</v>
      </c>
    </row>
    <row r="60" spans="1:59">
      <c r="A60" s="231" t="s">
        <v>342</v>
      </c>
      <c r="B60" s="232" t="s">
        <v>458</v>
      </c>
      <c r="C60" s="226" t="s">
        <v>364</v>
      </c>
      <c r="D60" s="425">
        <v>200</v>
      </c>
      <c r="E60" s="226">
        <f t="shared" si="0"/>
        <v>200</v>
      </c>
      <c r="N60" s="283"/>
      <c r="S60" s="226">
        <v>200</v>
      </c>
    </row>
    <row r="61" spans="1:59">
      <c r="A61" s="231" t="s">
        <v>466</v>
      </c>
      <c r="B61" s="232" t="s">
        <v>460</v>
      </c>
      <c r="C61" s="226" t="s">
        <v>364</v>
      </c>
      <c r="D61" s="425">
        <v>97.5</v>
      </c>
      <c r="E61" s="226">
        <f t="shared" si="0"/>
        <v>97.5</v>
      </c>
      <c r="N61" s="283"/>
      <c r="R61" s="226">
        <v>10</v>
      </c>
      <c r="S61" s="226">
        <v>87.5</v>
      </c>
    </row>
    <row r="62" spans="1:59">
      <c r="A62" s="231" t="s">
        <v>466</v>
      </c>
      <c r="B62" s="232" t="s">
        <v>461</v>
      </c>
      <c r="C62" s="226" t="s">
        <v>364</v>
      </c>
      <c r="D62" s="425">
        <v>200</v>
      </c>
      <c r="E62" s="226">
        <f t="shared" si="0"/>
        <v>200</v>
      </c>
      <c r="N62" s="283"/>
      <c r="S62" s="226">
        <v>200</v>
      </c>
    </row>
    <row r="63" spans="1:59">
      <c r="A63" s="231" t="s">
        <v>466</v>
      </c>
      <c r="B63" s="232" t="s">
        <v>462</v>
      </c>
      <c r="C63" s="226" t="s">
        <v>429</v>
      </c>
      <c r="D63" s="425">
        <v>100</v>
      </c>
      <c r="E63" s="226">
        <f t="shared" si="0"/>
        <v>100</v>
      </c>
      <c r="N63" s="283"/>
      <c r="Q63" s="226">
        <v>100</v>
      </c>
    </row>
    <row r="64" spans="1:59">
      <c r="A64" s="231" t="s">
        <v>466</v>
      </c>
      <c r="B64" s="232" t="s">
        <v>463</v>
      </c>
      <c r="C64" s="226" t="s">
        <v>364</v>
      </c>
      <c r="D64" s="425">
        <v>90</v>
      </c>
      <c r="E64" s="226">
        <f t="shared" si="0"/>
        <v>90</v>
      </c>
      <c r="N64" s="283"/>
      <c r="S64" s="226">
        <v>90</v>
      </c>
    </row>
    <row r="65" spans="1:21">
      <c r="A65" s="231" t="s">
        <v>466</v>
      </c>
      <c r="B65" s="232" t="s">
        <v>305</v>
      </c>
      <c r="C65" s="226" t="s">
        <v>304</v>
      </c>
      <c r="D65" s="425">
        <v>25</v>
      </c>
      <c r="E65" s="226">
        <f t="shared" si="0"/>
        <v>25</v>
      </c>
      <c r="N65" s="283"/>
      <c r="R65" s="226">
        <v>25</v>
      </c>
    </row>
    <row r="66" spans="1:21">
      <c r="A66" s="231" t="s">
        <v>466</v>
      </c>
      <c r="B66" s="232" t="s">
        <v>305</v>
      </c>
      <c r="C66" s="226" t="s">
        <v>304</v>
      </c>
      <c r="D66" s="425">
        <v>30</v>
      </c>
      <c r="E66" s="226">
        <f t="shared" si="0"/>
        <v>30</v>
      </c>
      <c r="N66" s="283"/>
      <c r="R66" s="226">
        <v>30</v>
      </c>
    </row>
    <row r="67" spans="1:21">
      <c r="A67" s="231" t="s">
        <v>466</v>
      </c>
      <c r="B67" s="232" t="s">
        <v>465</v>
      </c>
      <c r="C67" s="226" t="s">
        <v>464</v>
      </c>
      <c r="D67" s="425">
        <v>16</v>
      </c>
      <c r="E67" s="226">
        <f t="shared" ref="E67:E126" si="1">SUM(F67:V67)</f>
        <v>16</v>
      </c>
      <c r="N67" s="283"/>
      <c r="S67" s="226">
        <v>16</v>
      </c>
    </row>
    <row r="68" spans="1:21">
      <c r="A68" s="231" t="s">
        <v>466</v>
      </c>
      <c r="B68" s="232" t="s">
        <v>467</v>
      </c>
      <c r="C68" s="226" t="s">
        <v>468</v>
      </c>
      <c r="D68" s="425">
        <v>40</v>
      </c>
      <c r="E68" s="226">
        <f t="shared" si="1"/>
        <v>40</v>
      </c>
      <c r="L68" s="226">
        <v>40</v>
      </c>
      <c r="N68" s="283"/>
    </row>
    <row r="69" spans="1:21">
      <c r="A69" s="231" t="s">
        <v>471</v>
      </c>
      <c r="B69" s="232" t="s">
        <v>469</v>
      </c>
      <c r="C69" s="226" t="s">
        <v>464</v>
      </c>
      <c r="D69" s="425">
        <v>160</v>
      </c>
      <c r="E69" s="226">
        <f t="shared" si="1"/>
        <v>160</v>
      </c>
      <c r="N69" s="283"/>
      <c r="S69" s="226">
        <v>160</v>
      </c>
    </row>
    <row r="70" spans="1:21">
      <c r="A70" s="231" t="s">
        <v>471</v>
      </c>
      <c r="B70" s="232" t="s">
        <v>470</v>
      </c>
      <c r="C70" s="226" t="s">
        <v>304</v>
      </c>
      <c r="D70" s="425">
        <v>25</v>
      </c>
      <c r="E70" s="226">
        <f t="shared" si="1"/>
        <v>25</v>
      </c>
      <c r="N70" s="283"/>
      <c r="R70" s="226">
        <v>25</v>
      </c>
    </row>
    <row r="71" spans="1:21">
      <c r="A71" s="231" t="s">
        <v>471</v>
      </c>
      <c r="B71" s="232" t="s">
        <v>496</v>
      </c>
      <c r="C71" s="226" t="s">
        <v>497</v>
      </c>
      <c r="D71" s="425">
        <v>25</v>
      </c>
      <c r="E71" s="226">
        <f t="shared" si="1"/>
        <v>25</v>
      </c>
      <c r="N71" s="283"/>
      <c r="Q71" s="226">
        <v>25</v>
      </c>
    </row>
    <row r="72" spans="1:21">
      <c r="A72" s="231" t="s">
        <v>500</v>
      </c>
      <c r="B72" s="232" t="s">
        <v>501</v>
      </c>
      <c r="C72" s="226" t="s">
        <v>464</v>
      </c>
      <c r="D72" s="425">
        <v>160</v>
      </c>
      <c r="E72" s="226">
        <f t="shared" si="1"/>
        <v>160</v>
      </c>
      <c r="N72" s="283"/>
      <c r="S72" s="226">
        <v>160</v>
      </c>
    </row>
    <row r="73" spans="1:21">
      <c r="A73" s="231" t="s">
        <v>500</v>
      </c>
      <c r="B73" s="232" t="s">
        <v>499</v>
      </c>
      <c r="C73" s="226" t="s">
        <v>498</v>
      </c>
      <c r="D73" s="425">
        <v>65</v>
      </c>
      <c r="E73" s="226">
        <f t="shared" si="1"/>
        <v>65</v>
      </c>
      <c r="L73" s="226">
        <v>65</v>
      </c>
      <c r="N73" s="283"/>
    </row>
    <row r="74" spans="1:21">
      <c r="A74" s="231" t="s">
        <v>500</v>
      </c>
      <c r="B74" s="232" t="s">
        <v>502</v>
      </c>
      <c r="C74" s="226" t="s">
        <v>364</v>
      </c>
      <c r="D74" s="425">
        <v>32</v>
      </c>
      <c r="E74" s="226">
        <f t="shared" si="1"/>
        <v>32</v>
      </c>
      <c r="N74" s="283"/>
      <c r="S74" s="226">
        <v>32</v>
      </c>
    </row>
    <row r="75" spans="1:21">
      <c r="A75" s="231" t="s">
        <v>500</v>
      </c>
      <c r="B75" s="232" t="s">
        <v>305</v>
      </c>
      <c r="C75" s="226" t="s">
        <v>304</v>
      </c>
      <c r="D75" s="425">
        <v>25</v>
      </c>
      <c r="E75" s="226">
        <f t="shared" si="1"/>
        <v>25</v>
      </c>
      <c r="N75" s="283"/>
      <c r="R75" s="226">
        <v>25</v>
      </c>
    </row>
    <row r="76" spans="1:21">
      <c r="A76" s="231" t="s">
        <v>500</v>
      </c>
      <c r="B76" s="232" t="s">
        <v>305</v>
      </c>
      <c r="C76" s="226" t="s">
        <v>304</v>
      </c>
      <c r="D76" s="425">
        <v>25</v>
      </c>
      <c r="E76" s="226">
        <f t="shared" si="1"/>
        <v>25</v>
      </c>
      <c r="N76" s="283"/>
      <c r="R76" s="226">
        <v>25</v>
      </c>
    </row>
    <row r="77" spans="1:21">
      <c r="A77" s="231" t="s">
        <v>500</v>
      </c>
      <c r="B77" s="232" t="s">
        <v>305</v>
      </c>
      <c r="C77" s="226" t="s">
        <v>364</v>
      </c>
      <c r="D77" s="425">
        <v>32</v>
      </c>
      <c r="E77" s="226">
        <f t="shared" si="1"/>
        <v>32</v>
      </c>
      <c r="N77" s="283"/>
      <c r="S77" s="226">
        <v>32</v>
      </c>
    </row>
    <row r="78" spans="1:21">
      <c r="A78" s="231" t="s">
        <v>526</v>
      </c>
      <c r="B78" s="232" t="s">
        <v>436</v>
      </c>
      <c r="C78" s="226" t="s">
        <v>307</v>
      </c>
      <c r="D78" s="425">
        <v>650</v>
      </c>
      <c r="E78" s="226">
        <f t="shared" si="1"/>
        <v>650</v>
      </c>
      <c r="N78" s="283"/>
      <c r="T78" s="226">
        <v>650</v>
      </c>
    </row>
    <row r="79" spans="1:21">
      <c r="A79" s="231" t="s">
        <v>526</v>
      </c>
      <c r="B79" s="232" t="s">
        <v>305</v>
      </c>
      <c r="C79" s="226" t="s">
        <v>664</v>
      </c>
      <c r="D79" s="432">
        <v>1320</v>
      </c>
      <c r="E79" s="226">
        <f>SUM(K79+L79+T79)</f>
        <v>1320</v>
      </c>
      <c r="K79" s="226">
        <v>500</v>
      </c>
      <c r="L79" s="226">
        <v>160</v>
      </c>
      <c r="N79" s="283"/>
      <c r="T79" s="226">
        <v>660</v>
      </c>
      <c r="U79" s="226" t="s">
        <v>761</v>
      </c>
    </row>
    <row r="80" spans="1:21">
      <c r="A80" s="231" t="s">
        <v>526</v>
      </c>
      <c r="B80" s="232" t="s">
        <v>306</v>
      </c>
      <c r="C80" s="226" t="s">
        <v>307</v>
      </c>
      <c r="D80" s="421">
        <v>660</v>
      </c>
      <c r="E80" s="226">
        <f t="shared" si="1"/>
        <v>660</v>
      </c>
      <c r="N80" s="283"/>
      <c r="T80" s="226">
        <v>660</v>
      </c>
    </row>
    <row r="81" spans="1:21">
      <c r="A81" s="231" t="s">
        <v>487</v>
      </c>
      <c r="B81" s="232" t="s">
        <v>305</v>
      </c>
      <c r="C81" s="226" t="s">
        <v>597</v>
      </c>
      <c r="D81" s="426">
        <v>73</v>
      </c>
      <c r="E81" s="226">
        <f t="shared" si="1"/>
        <v>73</v>
      </c>
      <c r="N81" s="283"/>
      <c r="O81" s="226">
        <v>20</v>
      </c>
      <c r="S81" s="226">
        <v>53</v>
      </c>
    </row>
    <row r="82" spans="1:21">
      <c r="A82" s="231" t="s">
        <v>487</v>
      </c>
      <c r="B82" s="232" t="s">
        <v>543</v>
      </c>
      <c r="C82" s="226" t="s">
        <v>542</v>
      </c>
      <c r="D82" s="426">
        <v>30</v>
      </c>
      <c r="E82" s="226">
        <f t="shared" si="1"/>
        <v>30</v>
      </c>
      <c r="N82" s="283"/>
      <c r="S82" s="226">
        <v>30</v>
      </c>
    </row>
    <row r="83" spans="1:21">
      <c r="A83" s="231" t="s">
        <v>487</v>
      </c>
      <c r="B83" s="232" t="s">
        <v>305</v>
      </c>
      <c r="C83" s="226" t="s">
        <v>544</v>
      </c>
      <c r="D83" s="426">
        <v>30</v>
      </c>
      <c r="E83" s="226">
        <f t="shared" si="1"/>
        <v>30</v>
      </c>
      <c r="N83" s="283"/>
      <c r="R83" s="226">
        <v>30</v>
      </c>
    </row>
    <row r="84" spans="1:21">
      <c r="A84" s="231" t="s">
        <v>487</v>
      </c>
      <c r="B84" s="232" t="s">
        <v>546</v>
      </c>
      <c r="C84" s="226" t="s">
        <v>545</v>
      </c>
      <c r="D84" s="426">
        <v>30</v>
      </c>
      <c r="E84" s="226">
        <f t="shared" si="1"/>
        <v>30</v>
      </c>
      <c r="N84" s="283"/>
      <c r="S84" s="226">
        <v>30</v>
      </c>
    </row>
    <row r="85" spans="1:21">
      <c r="A85" s="231" t="s">
        <v>487</v>
      </c>
      <c r="B85" s="232" t="s">
        <v>448</v>
      </c>
      <c r="C85" s="226" t="s">
        <v>304</v>
      </c>
      <c r="D85" s="426">
        <v>232.76</v>
      </c>
      <c r="E85" s="226">
        <f t="shared" si="1"/>
        <v>232.76</v>
      </c>
      <c r="N85" s="283"/>
      <c r="R85" s="226">
        <v>232.76</v>
      </c>
    </row>
    <row r="86" spans="1:21">
      <c r="A86" s="231" t="s">
        <v>487</v>
      </c>
      <c r="B86" s="232" t="s">
        <v>546</v>
      </c>
      <c r="C86" s="226" t="s">
        <v>552</v>
      </c>
      <c r="D86" s="426">
        <v>60</v>
      </c>
      <c r="E86" s="226">
        <f t="shared" si="1"/>
        <v>60</v>
      </c>
      <c r="N86" s="283"/>
      <c r="S86" s="226">
        <v>60</v>
      </c>
    </row>
    <row r="87" spans="1:21">
      <c r="A87" s="231" t="s">
        <v>549</v>
      </c>
      <c r="B87" s="232" t="s">
        <v>301</v>
      </c>
      <c r="C87" s="226" t="s">
        <v>302</v>
      </c>
      <c r="D87" s="426">
        <v>1067.29</v>
      </c>
      <c r="E87" s="226">
        <f t="shared" si="1"/>
        <v>1067.29</v>
      </c>
      <c r="G87" s="226">
        <v>1067.29</v>
      </c>
      <c r="N87" s="283"/>
    </row>
    <row r="88" spans="1:21">
      <c r="A88" s="231" t="s">
        <v>549</v>
      </c>
      <c r="B88" s="232" t="s">
        <v>550</v>
      </c>
      <c r="C88" s="226" t="s">
        <v>498</v>
      </c>
      <c r="D88" s="421">
        <v>385</v>
      </c>
      <c r="E88" s="226">
        <f t="shared" si="1"/>
        <v>385</v>
      </c>
      <c r="L88" s="226">
        <v>385</v>
      </c>
      <c r="N88" s="283"/>
    </row>
    <row r="89" spans="1:21">
      <c r="A89" s="231" t="s">
        <v>556</v>
      </c>
      <c r="B89" s="232" t="s">
        <v>305</v>
      </c>
      <c r="C89" s="226" t="s">
        <v>551</v>
      </c>
      <c r="D89" s="426">
        <v>29.55</v>
      </c>
      <c r="E89" s="226">
        <f t="shared" si="1"/>
        <v>29.55</v>
      </c>
      <c r="N89" s="283"/>
      <c r="S89" s="226">
        <v>29.55</v>
      </c>
    </row>
    <row r="90" spans="1:21">
      <c r="A90" s="231" t="s">
        <v>556</v>
      </c>
      <c r="B90" s="232" t="s">
        <v>554</v>
      </c>
      <c r="C90" s="226" t="s">
        <v>555</v>
      </c>
      <c r="D90" s="426">
        <v>1801.45</v>
      </c>
      <c r="E90" s="226">
        <f t="shared" si="1"/>
        <v>1801.4499999999998</v>
      </c>
      <c r="N90" s="226">
        <v>50</v>
      </c>
      <c r="R90" s="226">
        <v>40</v>
      </c>
      <c r="S90" s="226">
        <v>820.16</v>
      </c>
      <c r="U90" s="226">
        <v>891.29</v>
      </c>
    </row>
    <row r="91" spans="1:21">
      <c r="A91" s="231" t="s">
        <v>556</v>
      </c>
      <c r="B91" s="232" t="s">
        <v>530</v>
      </c>
      <c r="C91" s="226" t="s">
        <v>557</v>
      </c>
      <c r="D91" s="421">
        <v>147.72</v>
      </c>
      <c r="E91" s="226">
        <f t="shared" si="1"/>
        <v>147.72</v>
      </c>
      <c r="N91" s="283"/>
      <c r="S91" s="226">
        <v>147.72</v>
      </c>
    </row>
    <row r="92" spans="1:21">
      <c r="A92" s="231" t="s">
        <v>556</v>
      </c>
      <c r="B92" s="232" t="s">
        <v>558</v>
      </c>
      <c r="C92" s="226" t="s">
        <v>559</v>
      </c>
      <c r="D92" s="421">
        <v>68</v>
      </c>
      <c r="E92" s="226">
        <f t="shared" si="1"/>
        <v>68</v>
      </c>
      <c r="L92" s="226">
        <v>68</v>
      </c>
      <c r="N92" s="283"/>
    </row>
    <row r="93" spans="1:21">
      <c r="A93" s="231" t="s">
        <v>579</v>
      </c>
      <c r="B93" s="232" t="s">
        <v>575</v>
      </c>
      <c r="C93" s="226" t="s">
        <v>576</v>
      </c>
      <c r="D93" s="423">
        <v>25</v>
      </c>
      <c r="E93" s="226">
        <f t="shared" si="1"/>
        <v>25</v>
      </c>
      <c r="L93" s="226">
        <v>25</v>
      </c>
      <c r="N93" s="283"/>
    </row>
    <row r="94" spans="1:21">
      <c r="A94" s="231" t="s">
        <v>541</v>
      </c>
      <c r="B94" s="232" t="s">
        <v>578</v>
      </c>
      <c r="C94" s="226" t="s">
        <v>577</v>
      </c>
      <c r="D94" s="423">
        <v>150</v>
      </c>
      <c r="E94" s="226">
        <f t="shared" si="1"/>
        <v>150</v>
      </c>
      <c r="L94" s="226">
        <v>150</v>
      </c>
      <c r="N94" s="283"/>
    </row>
    <row r="95" spans="1:21">
      <c r="A95" s="231" t="s">
        <v>598</v>
      </c>
      <c r="B95" s="232" t="s">
        <v>436</v>
      </c>
      <c r="C95" s="226" t="s">
        <v>307</v>
      </c>
      <c r="D95" s="423">
        <v>650</v>
      </c>
      <c r="E95" s="226">
        <f t="shared" si="1"/>
        <v>650</v>
      </c>
      <c r="N95" s="283"/>
      <c r="T95" s="226">
        <v>650</v>
      </c>
    </row>
    <row r="96" spans="1:21">
      <c r="A96" s="231" t="s">
        <v>584</v>
      </c>
      <c r="B96" s="232" t="s">
        <v>436</v>
      </c>
      <c r="C96" s="226" t="s">
        <v>307</v>
      </c>
      <c r="D96" s="426">
        <v>650</v>
      </c>
      <c r="E96" s="226">
        <f t="shared" si="1"/>
        <v>650</v>
      </c>
      <c r="N96" s="283"/>
      <c r="T96" s="226">
        <v>650</v>
      </c>
    </row>
    <row r="97" spans="1:20">
      <c r="A97" s="231" t="s">
        <v>584</v>
      </c>
      <c r="B97" s="232" t="s">
        <v>306</v>
      </c>
      <c r="C97" s="226" t="s">
        <v>307</v>
      </c>
      <c r="D97" s="423">
        <v>660</v>
      </c>
      <c r="E97" s="226">
        <f t="shared" si="1"/>
        <v>660</v>
      </c>
      <c r="N97" s="283"/>
      <c r="T97" s="226">
        <v>660</v>
      </c>
    </row>
    <row r="98" spans="1:20">
      <c r="A98" s="231" t="s">
        <v>602</v>
      </c>
      <c r="B98" s="232" t="s">
        <v>306</v>
      </c>
      <c r="C98" s="226" t="s">
        <v>307</v>
      </c>
      <c r="D98" s="427">
        <v>660</v>
      </c>
      <c r="E98" s="226">
        <f t="shared" si="1"/>
        <v>660</v>
      </c>
      <c r="N98" s="283"/>
      <c r="T98" s="226">
        <v>660</v>
      </c>
    </row>
    <row r="99" spans="1:20">
      <c r="A99" s="231" t="s">
        <v>615</v>
      </c>
      <c r="B99" s="232" t="s">
        <v>550</v>
      </c>
      <c r="C99" s="226" t="s">
        <v>614</v>
      </c>
      <c r="D99" s="427">
        <v>300</v>
      </c>
      <c r="E99" s="226">
        <f t="shared" si="1"/>
        <v>300</v>
      </c>
      <c r="L99" s="226">
        <v>300</v>
      </c>
      <c r="N99" s="283"/>
    </row>
    <row r="100" spans="1:20">
      <c r="A100" s="231" t="s">
        <v>624</v>
      </c>
      <c r="B100" s="232" t="s">
        <v>301</v>
      </c>
      <c r="C100" s="226" t="s">
        <v>302</v>
      </c>
      <c r="D100" s="427">
        <v>896.05</v>
      </c>
      <c r="E100" s="226">
        <f t="shared" si="1"/>
        <v>896.05</v>
      </c>
      <c r="G100" s="226">
        <v>896.05</v>
      </c>
      <c r="N100" s="283"/>
    </row>
    <row r="101" spans="1:20">
      <c r="A101" s="231" t="s">
        <v>634</v>
      </c>
      <c r="B101" s="232" t="s">
        <v>436</v>
      </c>
      <c r="C101" s="226" t="s">
        <v>307</v>
      </c>
      <c r="D101" s="427">
        <v>650</v>
      </c>
      <c r="E101" s="226">
        <f t="shared" si="1"/>
        <v>650</v>
      </c>
      <c r="N101" s="283"/>
      <c r="T101" s="226">
        <v>650</v>
      </c>
    </row>
    <row r="102" spans="1:20">
      <c r="A102" s="231" t="s">
        <v>636</v>
      </c>
      <c r="B102" s="232" t="s">
        <v>635</v>
      </c>
      <c r="C102" s="226" t="s">
        <v>308</v>
      </c>
      <c r="D102" s="421">
        <v>307.5</v>
      </c>
      <c r="E102" s="226">
        <f t="shared" si="1"/>
        <v>307.5</v>
      </c>
      <c r="K102" s="226">
        <v>307.5</v>
      </c>
      <c r="N102" s="283"/>
    </row>
    <row r="103" spans="1:20">
      <c r="A103" s="231" t="s">
        <v>651</v>
      </c>
      <c r="B103" s="232" t="s">
        <v>436</v>
      </c>
      <c r="C103" s="226" t="s">
        <v>307</v>
      </c>
      <c r="D103" s="421">
        <v>650</v>
      </c>
      <c r="E103" s="226">
        <f t="shared" si="1"/>
        <v>650</v>
      </c>
      <c r="N103" s="283"/>
      <c r="T103" s="226">
        <v>650</v>
      </c>
    </row>
    <row r="104" spans="1:20">
      <c r="A104" s="231" t="s">
        <v>651</v>
      </c>
      <c r="B104" s="232" t="s">
        <v>306</v>
      </c>
      <c r="C104" s="226" t="s">
        <v>307</v>
      </c>
      <c r="D104" s="421">
        <v>660</v>
      </c>
      <c r="E104" s="226">
        <f t="shared" si="1"/>
        <v>660</v>
      </c>
      <c r="N104" s="283"/>
      <c r="T104" s="226">
        <v>660</v>
      </c>
    </row>
    <row r="105" spans="1:20">
      <c r="A105" s="231" t="s">
        <v>651</v>
      </c>
      <c r="B105" s="232" t="s">
        <v>305</v>
      </c>
      <c r="C105" s="226" t="s">
        <v>648</v>
      </c>
      <c r="D105" s="421">
        <v>19</v>
      </c>
      <c r="E105" s="226">
        <f t="shared" si="1"/>
        <v>19</v>
      </c>
      <c r="N105" s="283"/>
      <c r="O105" s="226">
        <v>19</v>
      </c>
    </row>
    <row r="106" spans="1:20">
      <c r="A106" s="231" t="s">
        <v>651</v>
      </c>
      <c r="B106" s="232" t="s">
        <v>338</v>
      </c>
      <c r="C106" s="226" t="s">
        <v>649</v>
      </c>
      <c r="D106" s="428">
        <v>34292.400000000001</v>
      </c>
      <c r="E106" s="226">
        <f t="shared" si="1"/>
        <v>34292.400000000001</v>
      </c>
      <c r="F106" s="226">
        <v>34292.400000000001</v>
      </c>
      <c r="N106" s="283"/>
    </row>
    <row r="107" spans="1:20">
      <c r="A107" s="231" t="s">
        <v>662</v>
      </c>
      <c r="B107" s="232" t="s">
        <v>306</v>
      </c>
      <c r="C107" s="226" t="s">
        <v>663</v>
      </c>
      <c r="D107" s="428">
        <v>1320</v>
      </c>
      <c r="E107" s="226">
        <f t="shared" si="1"/>
        <v>1320</v>
      </c>
      <c r="N107" s="283"/>
      <c r="T107" s="226">
        <v>1320</v>
      </c>
    </row>
    <row r="108" spans="1:20">
      <c r="A108" s="231" t="s">
        <v>670</v>
      </c>
      <c r="B108" s="232" t="s">
        <v>669</v>
      </c>
      <c r="C108" s="226" t="s">
        <v>668</v>
      </c>
      <c r="D108" s="428">
        <v>25</v>
      </c>
      <c r="E108" s="226">
        <f t="shared" si="1"/>
        <v>25</v>
      </c>
      <c r="L108" s="226">
        <v>25</v>
      </c>
      <c r="N108" s="283"/>
    </row>
    <row r="109" spans="1:20">
      <c r="A109" s="231" t="s">
        <v>696</v>
      </c>
      <c r="B109" s="232" t="s">
        <v>695</v>
      </c>
      <c r="C109" s="226" t="s">
        <v>668</v>
      </c>
      <c r="D109" s="428">
        <v>25</v>
      </c>
      <c r="E109" s="226">
        <f t="shared" si="1"/>
        <v>25</v>
      </c>
      <c r="L109" s="226">
        <v>25</v>
      </c>
      <c r="N109" s="283"/>
    </row>
    <row r="110" spans="1:20">
      <c r="A110" s="231" t="s">
        <v>707</v>
      </c>
      <c r="B110" s="232" t="s">
        <v>436</v>
      </c>
      <c r="C110" s="226" t="s">
        <v>706</v>
      </c>
      <c r="D110" s="428">
        <v>650</v>
      </c>
      <c r="E110" s="226">
        <f t="shared" si="1"/>
        <v>650</v>
      </c>
      <c r="N110" s="283"/>
      <c r="T110" s="226">
        <v>650</v>
      </c>
    </row>
    <row r="111" spans="1:20">
      <c r="A111" s="231" t="s">
        <v>707</v>
      </c>
      <c r="B111" s="232" t="s">
        <v>708</v>
      </c>
      <c r="C111" s="226" t="s">
        <v>668</v>
      </c>
      <c r="D111" s="428">
        <v>50</v>
      </c>
      <c r="E111" s="226">
        <f t="shared" si="1"/>
        <v>50</v>
      </c>
      <c r="L111" s="226">
        <v>50</v>
      </c>
      <c r="N111" s="283"/>
    </row>
    <row r="112" spans="1:20">
      <c r="A112" s="231" t="s">
        <v>717</v>
      </c>
      <c r="B112" s="232" t="s">
        <v>301</v>
      </c>
      <c r="C112" s="226" t="s">
        <v>302</v>
      </c>
      <c r="D112" s="428">
        <v>1783.8</v>
      </c>
      <c r="E112" s="226">
        <f t="shared" si="1"/>
        <v>1783.8</v>
      </c>
      <c r="G112" s="226">
        <v>1783.8</v>
      </c>
      <c r="N112" s="283"/>
    </row>
    <row r="113" spans="1:23">
      <c r="A113" s="231" t="s">
        <v>716</v>
      </c>
      <c r="B113" s="232" t="s">
        <v>436</v>
      </c>
      <c r="C113" s="226" t="s">
        <v>307</v>
      </c>
      <c r="D113" s="428">
        <v>650</v>
      </c>
      <c r="E113" s="226">
        <f t="shared" si="1"/>
        <v>650</v>
      </c>
      <c r="N113" s="283"/>
      <c r="T113" s="226">
        <v>650</v>
      </c>
    </row>
    <row r="114" spans="1:23">
      <c r="A114" s="231" t="s">
        <v>726</v>
      </c>
      <c r="B114" s="232" t="s">
        <v>306</v>
      </c>
      <c r="C114" s="226" t="s">
        <v>307</v>
      </c>
      <c r="D114" s="428">
        <v>660</v>
      </c>
      <c r="E114" s="226">
        <f t="shared" si="1"/>
        <v>660</v>
      </c>
      <c r="N114" s="283"/>
      <c r="T114" s="226">
        <v>660</v>
      </c>
    </row>
    <row r="115" spans="1:23">
      <c r="A115" s="231" t="s">
        <v>727</v>
      </c>
      <c r="B115" s="232" t="s">
        <v>724</v>
      </c>
      <c r="C115" s="226" t="s">
        <v>725</v>
      </c>
      <c r="D115" s="421">
        <v>40</v>
      </c>
      <c r="E115" s="226">
        <f t="shared" si="1"/>
        <v>40</v>
      </c>
      <c r="N115" s="283"/>
      <c r="T115" s="226">
        <v>40</v>
      </c>
    </row>
    <row r="116" spans="1:23">
      <c r="A116" s="231" t="s">
        <v>727</v>
      </c>
      <c r="B116" s="232" t="s">
        <v>723</v>
      </c>
      <c r="C116" s="226" t="s">
        <v>722</v>
      </c>
      <c r="D116" s="421">
        <v>750</v>
      </c>
      <c r="E116" s="226">
        <f t="shared" si="1"/>
        <v>750</v>
      </c>
      <c r="L116" s="226">
        <v>750</v>
      </c>
      <c r="N116" s="283"/>
    </row>
    <row r="117" spans="1:23">
      <c r="A117" s="231" t="s">
        <v>734</v>
      </c>
      <c r="B117" s="232" t="s">
        <v>306</v>
      </c>
      <c r="C117" s="226" t="s">
        <v>307</v>
      </c>
      <c r="D117" s="421">
        <v>660</v>
      </c>
      <c r="E117" s="226">
        <f t="shared" si="1"/>
        <v>660</v>
      </c>
      <c r="N117" s="283"/>
      <c r="T117" s="226">
        <v>660</v>
      </c>
    </row>
    <row r="118" spans="1:23">
      <c r="A118" s="231" t="s">
        <v>747</v>
      </c>
      <c r="B118" s="232" t="s">
        <v>436</v>
      </c>
      <c r="C118" s="226" t="s">
        <v>307</v>
      </c>
      <c r="D118" s="421">
        <v>650</v>
      </c>
      <c r="E118" s="226">
        <f t="shared" si="1"/>
        <v>650</v>
      </c>
      <c r="N118" s="283"/>
      <c r="T118" s="226">
        <v>650</v>
      </c>
    </row>
    <row r="119" spans="1:23">
      <c r="A119" s="231" t="s">
        <v>748</v>
      </c>
      <c r="B119" s="232" t="s">
        <v>436</v>
      </c>
      <c r="C119" s="226" t="s">
        <v>307</v>
      </c>
      <c r="D119" s="421">
        <v>650</v>
      </c>
      <c r="E119" s="226">
        <f t="shared" si="1"/>
        <v>650</v>
      </c>
      <c r="N119" s="283"/>
      <c r="T119" s="226">
        <v>650</v>
      </c>
    </row>
    <row r="120" spans="1:23">
      <c r="A120" s="231" t="s">
        <v>749</v>
      </c>
      <c r="B120" s="232" t="s">
        <v>746</v>
      </c>
      <c r="C120" s="226" t="s">
        <v>745</v>
      </c>
      <c r="D120" s="421">
        <v>36</v>
      </c>
      <c r="E120" s="226">
        <f t="shared" si="1"/>
        <v>36</v>
      </c>
      <c r="J120" s="226">
        <v>36</v>
      </c>
      <c r="N120" s="283"/>
    </row>
    <row r="121" spans="1:23">
      <c r="A121" s="231" t="s">
        <v>749</v>
      </c>
      <c r="B121" s="232" t="s">
        <v>752</v>
      </c>
      <c r="C121" s="226" t="s">
        <v>751</v>
      </c>
      <c r="D121" s="421">
        <v>40</v>
      </c>
      <c r="E121" s="226">
        <v>40</v>
      </c>
      <c r="N121" s="283"/>
      <c r="T121" s="226">
        <v>40</v>
      </c>
    </row>
    <row r="122" spans="1:23">
      <c r="A122" s="231" t="s">
        <v>757</v>
      </c>
      <c r="B122" s="232" t="s">
        <v>301</v>
      </c>
      <c r="C122" s="226" t="s">
        <v>302</v>
      </c>
      <c r="D122" s="421">
        <v>1370.46</v>
      </c>
      <c r="E122" s="226">
        <f t="shared" si="1"/>
        <v>1370.46</v>
      </c>
      <c r="G122" s="226">
        <v>1370.46</v>
      </c>
      <c r="N122" s="283"/>
    </row>
    <row r="123" spans="1:23">
      <c r="A123" s="231" t="s">
        <v>760</v>
      </c>
      <c r="B123" s="232" t="s">
        <v>436</v>
      </c>
      <c r="C123" s="226" t="s">
        <v>706</v>
      </c>
      <c r="D123" s="421">
        <v>650</v>
      </c>
      <c r="E123" s="226">
        <f t="shared" si="1"/>
        <v>650</v>
      </c>
      <c r="N123" s="283"/>
      <c r="T123" s="226">
        <v>650</v>
      </c>
    </row>
    <row r="124" spans="1:23">
      <c r="A124" s="231" t="s">
        <v>768</v>
      </c>
      <c r="B124" s="232" t="s">
        <v>772</v>
      </c>
      <c r="C124" s="226" t="s">
        <v>668</v>
      </c>
      <c r="D124" s="421">
        <v>500</v>
      </c>
      <c r="E124" s="226">
        <f t="shared" si="1"/>
        <v>500</v>
      </c>
      <c r="K124" s="226">
        <v>500</v>
      </c>
      <c r="N124" s="283"/>
    </row>
    <row r="125" spans="1:23">
      <c r="A125" s="231" t="s">
        <v>781</v>
      </c>
      <c r="B125" s="232" t="s">
        <v>436</v>
      </c>
      <c r="C125" s="226" t="s">
        <v>706</v>
      </c>
      <c r="D125" s="421">
        <v>650</v>
      </c>
      <c r="E125" s="226">
        <f t="shared" si="1"/>
        <v>650</v>
      </c>
      <c r="N125" s="283"/>
      <c r="T125" s="226">
        <v>650</v>
      </c>
    </row>
    <row r="126" spans="1:23">
      <c r="A126" s="231" t="s">
        <v>781</v>
      </c>
      <c r="B126" s="433" t="s">
        <v>301</v>
      </c>
      <c r="C126" s="226" t="s">
        <v>302</v>
      </c>
      <c r="D126" s="421">
        <v>528.29999999999995</v>
      </c>
      <c r="E126" s="226">
        <f t="shared" si="1"/>
        <v>528.29999999999995</v>
      </c>
      <c r="G126" s="226">
        <v>528.29999999999995</v>
      </c>
      <c r="I126" s="284"/>
      <c r="J126" s="284"/>
    </row>
    <row r="127" spans="1:23">
      <c r="A127" s="325"/>
      <c r="D127" s="226">
        <f>SUM(D2:D126)</f>
        <v>105452.22000000002</v>
      </c>
      <c r="E127" s="226">
        <f>SUM(F127:V127)</f>
        <v>105452.21999999997</v>
      </c>
      <c r="F127" s="353">
        <f t="shared" ref="F127:V127" si="2">SUM(F4:F126)</f>
        <v>68584.399999999994</v>
      </c>
      <c r="G127" s="353">
        <f t="shared" si="2"/>
        <v>8710.84</v>
      </c>
      <c r="H127" s="353">
        <f t="shared" si="2"/>
        <v>0.04</v>
      </c>
      <c r="I127" s="226">
        <f t="shared" si="2"/>
        <v>0</v>
      </c>
      <c r="J127" s="226">
        <f t="shared" si="2"/>
        <v>36</v>
      </c>
      <c r="K127" s="353">
        <f t="shared" si="2"/>
        <v>2729.96</v>
      </c>
      <c r="L127" s="353">
        <f t="shared" si="2"/>
        <v>2123</v>
      </c>
      <c r="M127" s="226">
        <f t="shared" si="2"/>
        <v>0</v>
      </c>
      <c r="N127" s="353">
        <f t="shared" si="2"/>
        <v>50</v>
      </c>
      <c r="O127" s="353">
        <f t="shared" si="2"/>
        <v>39</v>
      </c>
      <c r="P127" s="353"/>
      <c r="Q127" s="353">
        <f t="shared" si="2"/>
        <v>2125</v>
      </c>
      <c r="R127" s="353">
        <f t="shared" si="2"/>
        <v>1202.76</v>
      </c>
      <c r="S127" s="353">
        <f>SUM(S4:S126)</f>
        <v>2884.93</v>
      </c>
      <c r="T127" s="353">
        <f t="shared" si="2"/>
        <v>14500</v>
      </c>
      <c r="U127" s="353">
        <f t="shared" si="2"/>
        <v>2466.29</v>
      </c>
      <c r="V127" s="226">
        <f t="shared" si="2"/>
        <v>0</v>
      </c>
      <c r="W127" s="226">
        <f>SUM(F127:U127)</f>
        <v>105452.21999999997</v>
      </c>
    </row>
    <row r="128" spans="1:23">
      <c r="A128" s="325"/>
      <c r="C128" s="422"/>
      <c r="R128" s="226" t="s">
        <v>625</v>
      </c>
    </row>
    <row r="129" spans="1:16">
      <c r="A129" s="325"/>
    </row>
    <row r="130" spans="1:16">
      <c r="A130" s="325"/>
      <c r="P130" s="226" t="s">
        <v>688</v>
      </c>
    </row>
    <row r="131" spans="1:16">
      <c r="A131" s="231"/>
    </row>
    <row r="132" spans="1:16">
      <c r="A132" s="231"/>
      <c r="C132" s="423"/>
    </row>
    <row r="133" spans="1:16">
      <c r="A133" s="231"/>
    </row>
    <row r="134" spans="1:16">
      <c r="A134" s="231"/>
    </row>
    <row r="135" spans="1:16">
      <c r="A135" s="231"/>
    </row>
    <row r="136" spans="1:16">
      <c r="A136" s="231"/>
    </row>
    <row r="137" spans="1:16">
      <c r="A137" s="231"/>
    </row>
    <row r="138" spans="1:16">
      <c r="A138" s="231"/>
    </row>
    <row r="139" spans="1:16">
      <c r="A139" s="231"/>
    </row>
    <row r="140" spans="1:16">
      <c r="A140" s="231"/>
    </row>
    <row r="141" spans="1:16">
      <c r="A141" s="231"/>
    </row>
    <row r="142" spans="1:16">
      <c r="A142" s="231"/>
    </row>
    <row r="143" spans="1:16">
      <c r="A143" s="231"/>
    </row>
    <row r="144" spans="1:16">
      <c r="A144" s="231"/>
    </row>
    <row r="145" spans="1:1">
      <c r="A145" s="231"/>
    </row>
  </sheetData>
  <autoFilter ref="A3:D128"/>
  <mergeCells count="4">
    <mergeCell ref="F2:J2"/>
    <mergeCell ref="K2:M2"/>
    <mergeCell ref="N2:O2"/>
    <mergeCell ref="Q2:V2"/>
  </mergeCells>
  <phoneticPr fontId="7" type="noConversion"/>
  <pageMargins left="0.39370078740157483" right="0.15748031496062992" top="0.19685039370078741" bottom="0.19685039370078741" header="0.51181102362204722" footer="0.51181102362204722"/>
  <pageSetup paperSize="9" scale="5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2"/>
  <sheetViews>
    <sheetView topLeftCell="A42" zoomScale="115" zoomScaleNormal="115" workbookViewId="0">
      <selection activeCell="L65" sqref="L65"/>
    </sheetView>
  </sheetViews>
  <sheetFormatPr defaultRowHeight="12.75"/>
  <cols>
    <col min="4" max="4" width="15.5703125" customWidth="1"/>
    <col min="5" max="5" width="20.5703125" customWidth="1"/>
    <col min="6" max="6" width="3.85546875" customWidth="1"/>
    <col min="7" max="7" width="0.7109375" style="244" customWidth="1"/>
    <col min="8" max="8" width="11.42578125" bestFit="1" customWidth="1"/>
    <col min="9" max="9" width="3.28515625" customWidth="1"/>
    <col min="10" max="10" width="10.5703125" customWidth="1"/>
    <col min="12" max="12" width="11.7109375" customWidth="1"/>
    <col min="13" max="13" width="10.140625" bestFit="1" customWidth="1"/>
    <col min="14" max="14" width="9.5703125" style="105" bestFit="1" customWidth="1"/>
  </cols>
  <sheetData>
    <row r="1" spans="1:12" ht="20.25">
      <c r="A1" s="28" t="s">
        <v>30</v>
      </c>
    </row>
    <row r="3" spans="1:12" ht="15">
      <c r="A3" s="29" t="s">
        <v>224</v>
      </c>
    </row>
    <row r="5" spans="1:12" ht="15">
      <c r="A5" s="258" t="s">
        <v>63</v>
      </c>
    </row>
    <row r="6" spans="1:12">
      <c r="H6" s="23" t="s">
        <v>64</v>
      </c>
      <c r="J6" s="23" t="s">
        <v>63</v>
      </c>
    </row>
    <row r="7" spans="1:12" ht="15">
      <c r="A7" s="287" t="s">
        <v>6</v>
      </c>
      <c r="J7" s="2">
        <f>'Cash book, income'!F127</f>
        <v>68584.399999999994</v>
      </c>
    </row>
    <row r="8" spans="1:12" ht="15">
      <c r="A8" s="287" t="s">
        <v>393</v>
      </c>
      <c r="J8" s="2">
        <f>SUM('Cash book, income'!K127:L127)</f>
        <v>4852.96</v>
      </c>
    </row>
    <row r="9" spans="1:12" ht="15">
      <c r="A9" s="287" t="s">
        <v>245</v>
      </c>
      <c r="J9" s="2">
        <f>'Cash book, income'!N127+'Cash book, income'!O127</f>
        <v>89</v>
      </c>
    </row>
    <row r="10" spans="1:12" ht="15">
      <c r="A10" s="287" t="s">
        <v>60</v>
      </c>
      <c r="J10" s="2">
        <f>'Cash book, income'!H127</f>
        <v>0.04</v>
      </c>
    </row>
    <row r="11" spans="1:12" ht="15">
      <c r="A11" s="287" t="s">
        <v>246</v>
      </c>
      <c r="J11" s="2">
        <f>SUM('Cash book, income'!U127)</f>
        <v>2466.29</v>
      </c>
    </row>
    <row r="12" spans="1:12" ht="15">
      <c r="A12" s="287" t="s">
        <v>784</v>
      </c>
      <c r="J12" s="2">
        <f>SUM('Cash book, income'!J127)</f>
        <v>36</v>
      </c>
    </row>
    <row r="13" spans="1:12" ht="15">
      <c r="A13" s="287" t="s">
        <v>292</v>
      </c>
      <c r="J13" s="274">
        <f>SUM('Cash book, income'!Q127:S127)</f>
        <v>6212.6900000000005</v>
      </c>
    </row>
    <row r="14" spans="1:12" ht="15">
      <c r="A14" s="287" t="s">
        <v>381</v>
      </c>
      <c r="B14" s="289"/>
      <c r="J14" s="2">
        <f>'Cash book, income'!T127</f>
        <v>14500</v>
      </c>
      <c r="L14" s="2"/>
    </row>
    <row r="15" spans="1:12" ht="15">
      <c r="A15" s="287"/>
      <c r="B15" s="289"/>
      <c r="J15" s="2"/>
    </row>
    <row r="16" spans="1:12" ht="15">
      <c r="A16" s="288"/>
      <c r="J16" s="2"/>
      <c r="L16" s="2"/>
    </row>
    <row r="17" spans="1:14" ht="15">
      <c r="A17" s="287" t="s">
        <v>271</v>
      </c>
      <c r="J17" s="2">
        <f>'Cash book, income'!G127</f>
        <v>8710.84</v>
      </c>
    </row>
    <row r="18" spans="1:14">
      <c r="J18" s="2"/>
      <c r="L18" s="2"/>
    </row>
    <row r="19" spans="1:14">
      <c r="J19" s="117">
        <f>SUM(J7:J17)</f>
        <v>105452.21999999999</v>
      </c>
    </row>
    <row r="20" spans="1:14">
      <c r="M20" s="2"/>
    </row>
    <row r="21" spans="1:14" s="239" customFormat="1">
      <c r="E21" s="102"/>
      <c r="G21" s="102"/>
      <c r="H21" s="240"/>
      <c r="K21" s="240"/>
      <c r="N21" s="321"/>
    </row>
    <row r="22" spans="1:14" s="239" customFormat="1" ht="15">
      <c r="A22" s="259" t="s">
        <v>64</v>
      </c>
      <c r="E22" s="102"/>
      <c r="G22" s="102"/>
      <c r="H22" s="240"/>
      <c r="K22" s="240"/>
      <c r="N22" s="321"/>
    </row>
    <row r="23" spans="1:14" s="239" customFormat="1">
      <c r="E23" s="102"/>
      <c r="G23" s="102"/>
      <c r="H23" s="240"/>
      <c r="K23" s="240"/>
      <c r="N23" s="321"/>
    </row>
    <row r="24" spans="1:14" s="239" customFormat="1">
      <c r="A24" s="242" t="s">
        <v>219</v>
      </c>
      <c r="E24" s="102"/>
      <c r="G24" s="102"/>
      <c r="H24" s="240"/>
      <c r="N24" s="321"/>
    </row>
    <row r="25" spans="1:14" s="239" customFormat="1">
      <c r="B25" s="239" t="s">
        <v>220</v>
      </c>
      <c r="E25" s="102"/>
      <c r="F25" s="246"/>
      <c r="G25" s="102"/>
      <c r="H25" s="240">
        <f>'Cash book, expenditure'!H276+'Cash book, expenditure'!I276</f>
        <v>17115.93</v>
      </c>
      <c r="N25" s="321"/>
    </row>
    <row r="26" spans="1:14" s="239" customFormat="1">
      <c r="B26" s="239" t="s">
        <v>215</v>
      </c>
      <c r="E26" s="241"/>
      <c r="F26" s="247"/>
      <c r="G26" s="102"/>
      <c r="H26" s="240">
        <f>SUM('Cash book, expenditure'!J276:R276)+'Cash book, expenditure'!Y276</f>
        <v>7488.5000000000009</v>
      </c>
      <c r="N26" s="321"/>
    </row>
    <row r="27" spans="1:14" s="239" customFormat="1">
      <c r="B27" s="239" t="s">
        <v>204</v>
      </c>
      <c r="E27" s="102"/>
      <c r="F27" s="248"/>
      <c r="G27" s="102"/>
      <c r="H27" s="240">
        <f>'Cash book, expenditure'!S276+'Cash book, expenditure'!T276+'Cash book, expenditure'!U276+'Cash book, expenditure'!V276+'Cash book, expenditure'!W276</f>
        <v>3831.9300000000003</v>
      </c>
      <c r="N27" s="321"/>
    </row>
    <row r="28" spans="1:14" s="239" customFormat="1">
      <c r="B28" s="102"/>
      <c r="E28" s="102"/>
      <c r="F28" s="245"/>
      <c r="G28" s="102"/>
      <c r="H28" s="240"/>
      <c r="N28" s="321"/>
    </row>
    <row r="29" spans="1:14" s="239" customFormat="1">
      <c r="A29" s="242" t="s">
        <v>71</v>
      </c>
      <c r="E29" s="102"/>
      <c r="G29" s="102"/>
      <c r="H29" s="240"/>
      <c r="N29" s="321"/>
    </row>
    <row r="30" spans="1:14" s="239" customFormat="1">
      <c r="B30" s="102" t="s">
        <v>205</v>
      </c>
      <c r="E30" s="102"/>
      <c r="F30" s="249"/>
      <c r="G30" s="102"/>
      <c r="H30" s="240">
        <f>'Cash book, expenditure'!Z276+'Cash book, expenditure'!AA276+'Cash book, expenditure'!AB276+'Cash book, expenditure'!AC276+'Cash book, expenditure'!AD276+'Cash book, expenditure'!AE276+'Cash book, expenditure'!AF276+'Cash book, expenditure'!AG276+'Cash book, expenditure'!AH276</f>
        <v>13350.77</v>
      </c>
      <c r="N30" s="321"/>
    </row>
    <row r="31" spans="1:14" s="239" customFormat="1">
      <c r="B31" s="102" t="s">
        <v>114</v>
      </c>
      <c r="E31" s="102"/>
      <c r="F31" s="250"/>
      <c r="G31" s="102"/>
      <c r="H31" s="240">
        <f>'Cash book, expenditure'!AI276</f>
        <v>6742.23</v>
      </c>
      <c r="N31" s="321"/>
    </row>
    <row r="32" spans="1:14" s="239" customFormat="1">
      <c r="B32" s="102"/>
      <c r="E32" s="102"/>
      <c r="F32" s="102"/>
      <c r="G32" s="102"/>
      <c r="H32" s="240"/>
      <c r="N32" s="321"/>
    </row>
    <row r="33" spans="1:19" s="239" customFormat="1">
      <c r="A33" s="242" t="s">
        <v>381</v>
      </c>
      <c r="B33" s="102"/>
      <c r="E33" s="102"/>
      <c r="F33" s="102"/>
      <c r="G33" s="102"/>
      <c r="H33" s="240"/>
      <c r="N33" s="321"/>
    </row>
    <row r="34" spans="1:19" s="239" customFormat="1">
      <c r="B34" s="102" t="s">
        <v>223</v>
      </c>
      <c r="E34" s="102"/>
      <c r="F34" s="251"/>
      <c r="G34" s="102"/>
      <c r="H34" s="240">
        <f>'Cash book, expenditure'!AK276</f>
        <v>14972.39</v>
      </c>
      <c r="J34" s="240"/>
      <c r="N34" s="321"/>
    </row>
    <row r="35" spans="1:19" s="239" customFormat="1">
      <c r="B35" s="324" t="s">
        <v>609</v>
      </c>
      <c r="E35" s="102"/>
      <c r="F35" s="253"/>
      <c r="G35" s="102"/>
      <c r="H35" s="240">
        <f>SUM('Cash book, expenditure'!AN276:AO276)</f>
        <v>5076.4900000000007</v>
      </c>
      <c r="J35" s="240"/>
      <c r="N35" s="321"/>
    </row>
    <row r="36" spans="1:19" s="239" customFormat="1">
      <c r="B36" s="324" t="s">
        <v>610</v>
      </c>
      <c r="E36" s="102"/>
      <c r="F36" s="412"/>
      <c r="G36" s="102"/>
      <c r="H36" s="240">
        <f>SUM('Cash book, expenditure'!AM276)</f>
        <v>10133.14</v>
      </c>
      <c r="J36" s="240"/>
      <c r="N36" s="321"/>
    </row>
    <row r="37" spans="1:19" s="239" customFormat="1">
      <c r="B37" s="102"/>
      <c r="E37" s="102"/>
      <c r="F37" s="102"/>
      <c r="G37" s="102"/>
      <c r="H37" s="240"/>
      <c r="J37" s="240"/>
      <c r="N37" s="321"/>
    </row>
    <row r="38" spans="1:19" s="239" customFormat="1">
      <c r="A38" s="242" t="s">
        <v>270</v>
      </c>
      <c r="B38" s="102"/>
      <c r="E38" s="102"/>
      <c r="F38" s="349"/>
      <c r="G38" s="102"/>
      <c r="H38" s="240">
        <f>'Cash book, expenditure'!AJ276</f>
        <v>0</v>
      </c>
      <c r="J38" s="240"/>
      <c r="N38" s="321"/>
    </row>
    <row r="39" spans="1:19" s="239" customFormat="1">
      <c r="A39" s="242"/>
      <c r="B39" s="102"/>
      <c r="E39" s="102"/>
      <c r="F39" s="102"/>
      <c r="G39" s="102"/>
      <c r="H39" s="240"/>
      <c r="J39" s="240"/>
      <c r="N39" s="321"/>
    </row>
    <row r="40" spans="1:19" s="239" customFormat="1">
      <c r="A40" s="242" t="s">
        <v>39</v>
      </c>
      <c r="E40" s="102"/>
      <c r="G40" s="102"/>
      <c r="H40" s="240"/>
      <c r="N40" s="321"/>
    </row>
    <row r="41" spans="1:19" s="239" customFormat="1">
      <c r="B41" s="239" t="s">
        <v>40</v>
      </c>
      <c r="E41" s="102"/>
      <c r="F41" s="254"/>
      <c r="G41" s="102"/>
      <c r="H41" s="240">
        <f>'Cash book, expenditure'!AP276</f>
        <v>700</v>
      </c>
      <c r="N41" s="321"/>
    </row>
    <row r="42" spans="1:19" s="239" customFormat="1">
      <c r="B42" s="102" t="s">
        <v>41</v>
      </c>
      <c r="F42" s="255"/>
      <c r="G42" s="102"/>
      <c r="H42" s="240">
        <f>'Cash book, expenditure'!AQ276</f>
        <v>1620</v>
      </c>
      <c r="N42" s="321"/>
    </row>
    <row r="43" spans="1:19" s="239" customFormat="1">
      <c r="B43" s="102" t="s">
        <v>4</v>
      </c>
      <c r="E43" s="102"/>
      <c r="F43" s="351"/>
      <c r="G43" s="102"/>
      <c r="H43" s="240">
        <f>'Cash book, expenditure'!AR276</f>
        <v>3630</v>
      </c>
      <c r="N43" s="321"/>
    </row>
    <row r="44" spans="1:19" s="239" customFormat="1">
      <c r="B44" s="102"/>
      <c r="E44" s="102"/>
      <c r="F44" s="350"/>
      <c r="G44" s="102"/>
      <c r="H44" s="240"/>
      <c r="N44" s="321"/>
    </row>
    <row r="45" spans="1:19" s="239" customFormat="1">
      <c r="A45" s="242" t="s">
        <v>292</v>
      </c>
      <c r="F45" s="252"/>
      <c r="G45" s="102"/>
      <c r="H45" s="240">
        <f>'Cash book, expenditure'!AS276</f>
        <v>5729.2499999999991</v>
      </c>
      <c r="J45" s="240"/>
      <c r="N45" s="321"/>
    </row>
    <row r="46" spans="1:19" s="239" customFormat="1">
      <c r="G46" s="102"/>
      <c r="J46" s="240"/>
      <c r="N46" s="321"/>
    </row>
    <row r="47" spans="1:19" s="239" customFormat="1">
      <c r="A47" t="s">
        <v>70</v>
      </c>
      <c r="B47"/>
      <c r="C47"/>
      <c r="D47"/>
      <c r="E47" s="102"/>
      <c r="F47" s="256"/>
      <c r="G47" s="244"/>
      <c r="H47" s="2">
        <f>'Cash book, expenditure'!AL276</f>
        <v>14166.68</v>
      </c>
      <c r="I47"/>
      <c r="J47"/>
      <c r="K47"/>
      <c r="N47" s="321"/>
      <c r="Q47" s="240"/>
      <c r="S47" s="240"/>
    </row>
    <row r="48" spans="1:19">
      <c r="E48" s="102"/>
      <c r="H48" s="2"/>
      <c r="J48" s="2"/>
    </row>
    <row r="49" spans="1:19">
      <c r="A49" t="s">
        <v>72</v>
      </c>
      <c r="H49" s="2">
        <f>'Cash book, expenditure'!AT276</f>
        <v>5355.99</v>
      </c>
      <c r="L49" s="2"/>
    </row>
    <row r="50" spans="1:19">
      <c r="F50" s="31"/>
      <c r="G50" s="245"/>
      <c r="H50" s="30">
        <f>SUM(H24:H49)</f>
        <v>109913.3</v>
      </c>
      <c r="J50" s="30"/>
    </row>
    <row r="51" spans="1:19">
      <c r="P51" s="239"/>
      <c r="Q51" s="239"/>
      <c r="R51" s="239"/>
      <c r="S51" s="239"/>
    </row>
    <row r="52" spans="1:19">
      <c r="E52" s="289"/>
      <c r="P52" s="239"/>
      <c r="Q52" s="239"/>
      <c r="R52" s="239"/>
      <c r="S52" s="240"/>
    </row>
    <row r="53" spans="1:19">
      <c r="H53" s="440"/>
      <c r="P53" s="239"/>
      <c r="Q53" s="239"/>
      <c r="R53" s="239"/>
      <c r="S53" s="240"/>
    </row>
    <row r="54" spans="1:19">
      <c r="P54" s="239"/>
      <c r="Q54" s="239"/>
      <c r="R54" s="239"/>
      <c r="S54" s="240"/>
    </row>
    <row r="55" spans="1:19">
      <c r="P55" s="239"/>
      <c r="Q55" s="239"/>
      <c r="R55" s="239"/>
      <c r="S55" s="240"/>
    </row>
    <row r="56" spans="1:19">
      <c r="A56" s="289" t="s">
        <v>785</v>
      </c>
      <c r="H56">
        <v>57113.85</v>
      </c>
      <c r="P56" s="239"/>
      <c r="Q56" s="239"/>
      <c r="R56" s="239"/>
      <c r="S56" s="122"/>
    </row>
    <row r="57" spans="1:19">
      <c r="A57" s="289" t="s">
        <v>786</v>
      </c>
      <c r="H57" s="205">
        <f>SUM(J19)</f>
        <v>105452.21999999999</v>
      </c>
      <c r="P57" s="239"/>
      <c r="Q57" s="122"/>
      <c r="R57" s="239"/>
      <c r="S57" s="239"/>
    </row>
    <row r="58" spans="1:19">
      <c r="A58" s="289" t="s">
        <v>787</v>
      </c>
      <c r="H58" s="2">
        <f>SUM(H50)</f>
        <v>109913.3</v>
      </c>
      <c r="P58" s="239"/>
      <c r="Q58" s="257"/>
      <c r="R58" s="239"/>
      <c r="S58" s="239"/>
    </row>
    <row r="59" spans="1:19">
      <c r="H59" s="205"/>
      <c r="J59" s="2"/>
      <c r="O59" s="2"/>
      <c r="P59" s="239"/>
      <c r="Q59" s="239"/>
      <c r="R59" s="239"/>
      <c r="S59" s="239"/>
    </row>
    <row r="60" spans="1:19">
      <c r="A60" s="289" t="s">
        <v>788</v>
      </c>
      <c r="H60">
        <v>60</v>
      </c>
      <c r="J60" s="101"/>
      <c r="P60" s="239"/>
      <c r="Q60" s="257"/>
      <c r="R60" s="239"/>
      <c r="S60" s="240"/>
    </row>
    <row r="61" spans="1:19">
      <c r="A61" s="289"/>
      <c r="H61" s="2"/>
      <c r="J61" s="2"/>
      <c r="M61" s="2"/>
      <c r="P61" s="239"/>
      <c r="Q61" s="239"/>
      <c r="R61" s="239"/>
      <c r="S61" s="239"/>
    </row>
    <row r="62" spans="1:19">
      <c r="A62" s="289" t="s">
        <v>804</v>
      </c>
      <c r="H62" s="441">
        <f>SUM(H56-H58+H57+H60)</f>
        <v>52712.769999999982</v>
      </c>
      <c r="J62" s="289"/>
      <c r="M62" s="289"/>
    </row>
  </sheetData>
  <phoneticPr fontId="7" type="noConversion"/>
  <pageMargins left="0.55118110236220474" right="0.55118110236220474" top="0.39370078740157483" bottom="0.39370078740157483" header="0.51181102362204722" footer="0.51181102362204722"/>
  <pageSetup paperSize="9" scale="97" orientation="portrait" useFirstPageNumber="1" verticalDpi="300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94"/>
  <sheetViews>
    <sheetView topLeftCell="A68" workbookViewId="0">
      <selection activeCell="F85" sqref="F85"/>
    </sheetView>
  </sheetViews>
  <sheetFormatPr defaultRowHeight="20.100000000000001" customHeight="1"/>
  <cols>
    <col min="1" max="1" width="21" style="309" customWidth="1"/>
    <col min="2" max="2" width="12.85546875" style="309" customWidth="1"/>
    <col min="3" max="3" width="26.28515625" style="309" customWidth="1"/>
    <col min="4" max="4" width="10.5703125" style="354" customWidth="1"/>
    <col min="5" max="5" width="10.42578125" style="355" bestFit="1" customWidth="1"/>
    <col min="6" max="6" width="14.42578125" style="289" customWidth="1"/>
    <col min="7" max="7" width="17.5703125" style="289" customWidth="1"/>
    <col min="8" max="8" width="14.7109375" style="322" customWidth="1"/>
    <col min="9" max="9" width="14.28515625" style="289" customWidth="1"/>
    <col min="10" max="10" width="17.140625" style="289" customWidth="1"/>
    <col min="11" max="11" width="12.140625" style="289" customWidth="1"/>
    <col min="12" max="16384" width="9.140625" style="289"/>
  </cols>
  <sheetData>
    <row r="1" spans="1:20" ht="20.100000000000001" customHeight="1">
      <c r="A1" s="384" t="s">
        <v>660</v>
      </c>
    </row>
    <row r="2" spans="1:20" ht="20.100000000000001" customHeight="1">
      <c r="D2" s="367" t="s">
        <v>392</v>
      </c>
      <c r="H2" s="382"/>
    </row>
    <row r="3" spans="1:20" ht="20.100000000000001" customHeight="1">
      <c r="A3" s="242" t="s">
        <v>7</v>
      </c>
      <c r="B3" s="356"/>
      <c r="C3" s="357"/>
      <c r="D3" s="358"/>
      <c r="E3" s="241"/>
      <c r="F3" s="324"/>
      <c r="G3" s="359"/>
      <c r="H3" s="360"/>
      <c r="I3" s="360"/>
      <c r="J3" s="360"/>
      <c r="K3" s="360"/>
    </row>
    <row r="4" spans="1:20" ht="53.25" customHeight="1">
      <c r="A4" s="324"/>
      <c r="D4" s="361"/>
      <c r="E4" s="362"/>
      <c r="F4" s="376" t="s">
        <v>240</v>
      </c>
      <c r="G4" s="376" t="s">
        <v>241</v>
      </c>
      <c r="H4" s="376" t="s">
        <v>242</v>
      </c>
      <c r="I4" s="376" t="s">
        <v>243</v>
      </c>
      <c r="J4" s="377" t="s">
        <v>244</v>
      </c>
      <c r="K4" s="378"/>
    </row>
    <row r="5" spans="1:20" ht="20.100000000000001" customHeight="1">
      <c r="A5" s="309" t="s">
        <v>6</v>
      </c>
      <c r="D5" s="354">
        <v>68585</v>
      </c>
      <c r="E5" s="241"/>
      <c r="F5" s="324"/>
      <c r="G5" s="363"/>
      <c r="H5" s="383"/>
      <c r="I5" s="360">
        <f>'cash book summary'!J7</f>
        <v>68584.399999999994</v>
      </c>
      <c r="J5" s="360"/>
      <c r="K5" s="360"/>
    </row>
    <row r="6" spans="1:20" ht="20.100000000000001" customHeight="1">
      <c r="A6" s="324" t="s">
        <v>274</v>
      </c>
      <c r="D6" s="358">
        <v>2675.5</v>
      </c>
      <c r="E6" s="241"/>
      <c r="F6" s="324"/>
      <c r="G6" s="363"/>
      <c r="H6" s="383"/>
      <c r="I6" s="360">
        <f>SUM('Cash book, income'!K127)</f>
        <v>2729.96</v>
      </c>
      <c r="J6" s="360"/>
      <c r="K6" s="258"/>
      <c r="L6"/>
      <c r="M6"/>
      <c r="N6"/>
      <c r="O6"/>
      <c r="P6"/>
      <c r="Q6" s="244"/>
      <c r="R6"/>
      <c r="S6"/>
      <c r="T6"/>
    </row>
    <row r="7" spans="1:20" ht="20.100000000000001" customHeight="1">
      <c r="A7" s="324" t="s">
        <v>383</v>
      </c>
      <c r="D7" s="358">
        <v>1260</v>
      </c>
      <c r="E7" s="241"/>
      <c r="F7" s="324"/>
      <c r="G7" s="363"/>
      <c r="H7" s="383"/>
      <c r="I7" s="360">
        <f>SUM('Cash book, income'!L127+'Cash book, income'!J127)</f>
        <v>2159</v>
      </c>
      <c r="J7" s="360"/>
      <c r="K7"/>
      <c r="L7"/>
      <c r="M7"/>
      <c r="N7"/>
      <c r="O7"/>
      <c r="P7"/>
      <c r="Q7" s="244"/>
      <c r="R7" s="23"/>
      <c r="S7"/>
      <c r="T7" s="23"/>
    </row>
    <row r="8" spans="1:20" ht="20.100000000000001" customHeight="1">
      <c r="A8" s="324" t="s">
        <v>245</v>
      </c>
      <c r="D8" s="358">
        <v>50</v>
      </c>
      <c r="E8" s="241"/>
      <c r="F8" s="324"/>
      <c r="G8" s="363"/>
      <c r="H8" s="383"/>
      <c r="I8" s="360">
        <f>SUM('Cash book, income'!N127:O127)</f>
        <v>89</v>
      </c>
      <c r="J8" s="360"/>
      <c r="K8" s="287"/>
      <c r="L8"/>
      <c r="M8"/>
      <c r="N8"/>
      <c r="O8"/>
      <c r="P8"/>
      <c r="Q8" s="244"/>
      <c r="R8"/>
      <c r="S8"/>
      <c r="T8" s="2"/>
    </row>
    <row r="9" spans="1:20" ht="20.100000000000001" customHeight="1">
      <c r="A9" s="309" t="s">
        <v>60</v>
      </c>
      <c r="D9" s="354">
        <v>50</v>
      </c>
      <c r="E9" s="241"/>
      <c r="F9" s="324"/>
      <c r="G9" s="363"/>
      <c r="H9" s="383"/>
      <c r="I9" s="360">
        <f>'cash book summary'!J10</f>
        <v>0.04</v>
      </c>
      <c r="J9" s="360"/>
      <c r="K9" s="287"/>
      <c r="L9"/>
      <c r="M9"/>
      <c r="N9"/>
      <c r="O9"/>
      <c r="P9"/>
      <c r="Q9" s="244"/>
      <c r="R9"/>
      <c r="S9"/>
      <c r="T9" s="2"/>
    </row>
    <row r="10" spans="1:20" ht="20.100000000000001" customHeight="1">
      <c r="A10" s="309" t="s">
        <v>384</v>
      </c>
      <c r="D10" s="374">
        <v>2438.5</v>
      </c>
      <c r="E10" s="241"/>
      <c r="F10" s="324"/>
      <c r="G10" s="364"/>
      <c r="H10" s="383"/>
      <c r="I10" s="360">
        <v>16819.150000000001</v>
      </c>
      <c r="J10" s="360"/>
      <c r="K10" s="287"/>
      <c r="L10"/>
      <c r="M10"/>
      <c r="N10"/>
      <c r="O10"/>
      <c r="P10"/>
      <c r="Q10" s="244"/>
      <c r="R10"/>
      <c r="S10"/>
      <c r="T10" s="2"/>
    </row>
    <row r="11" spans="1:20" ht="20.100000000000001" customHeight="1">
      <c r="A11" s="324" t="s">
        <v>381</v>
      </c>
      <c r="D11" s="374">
        <v>15720</v>
      </c>
      <c r="E11" s="241"/>
      <c r="F11" s="324"/>
      <c r="G11" s="364"/>
      <c r="H11" s="383"/>
      <c r="I11" s="360">
        <f>'cash book summary'!J14</f>
        <v>14500</v>
      </c>
      <c r="J11" s="360"/>
      <c r="K11" s="287"/>
      <c r="L11"/>
      <c r="M11"/>
      <c r="N11"/>
      <c r="O11"/>
      <c r="P11"/>
      <c r="Q11" s="244"/>
      <c r="R11"/>
      <c r="S11"/>
      <c r="T11" s="2"/>
    </row>
    <row r="12" spans="1:20" ht="20.100000000000001" customHeight="1">
      <c r="A12" s="324" t="s">
        <v>292</v>
      </c>
      <c r="D12" s="374"/>
      <c r="E12" s="241"/>
      <c r="F12" s="324"/>
      <c r="G12" s="364"/>
      <c r="H12" s="383"/>
      <c r="I12" s="360">
        <f>SUM('cash book summary'!J13)</f>
        <v>6212.6900000000005</v>
      </c>
      <c r="J12" s="360"/>
      <c r="K12" s="287"/>
      <c r="L12"/>
      <c r="M12"/>
      <c r="N12"/>
      <c r="O12"/>
      <c r="P12"/>
      <c r="Q12" s="244"/>
      <c r="R12"/>
      <c r="S12"/>
      <c r="T12" s="2"/>
    </row>
    <row r="13" spans="1:20" ht="20.100000000000001" customHeight="1">
      <c r="A13" s="324" t="s">
        <v>113</v>
      </c>
      <c r="D13" s="358"/>
      <c r="E13" s="241"/>
      <c r="F13" s="324"/>
      <c r="G13" s="364"/>
      <c r="H13" s="383"/>
      <c r="I13" s="360"/>
      <c r="J13" s="360">
        <f>SUM('Cash book, income'!U127)</f>
        <v>2466.29</v>
      </c>
      <c r="K13" s="287"/>
      <c r="L13"/>
      <c r="M13"/>
      <c r="N13"/>
      <c r="O13"/>
      <c r="P13"/>
      <c r="Q13" s="244"/>
      <c r="R13"/>
      <c r="S13"/>
      <c r="T13" s="2"/>
    </row>
    <row r="14" spans="1:20" ht="20.100000000000001" customHeight="1">
      <c r="A14" s="324"/>
      <c r="D14" s="358"/>
      <c r="E14" s="241"/>
      <c r="F14" s="324"/>
      <c r="G14" s="364"/>
      <c r="H14" s="383"/>
      <c r="I14" s="360"/>
      <c r="J14" s="360"/>
      <c r="K14" s="287"/>
      <c r="M14"/>
      <c r="N14"/>
      <c r="O14"/>
      <c r="P14"/>
      <c r="Q14" s="244"/>
      <c r="R14"/>
      <c r="S14"/>
      <c r="T14" s="2"/>
    </row>
    <row r="15" spans="1:20" ht="20.100000000000001" customHeight="1">
      <c r="B15" s="242" t="s">
        <v>8</v>
      </c>
      <c r="D15" s="358"/>
      <c r="E15" s="358">
        <f>SUM(D5:D13)</f>
        <v>90779</v>
      </c>
      <c r="F15" s="324"/>
      <c r="G15" s="364"/>
      <c r="H15" s="383"/>
      <c r="I15" s="366">
        <f>SUM(I5:J14)</f>
        <v>113560.52999999998</v>
      </c>
      <c r="J15" s="360"/>
      <c r="K15" s="287"/>
      <c r="M15"/>
      <c r="N15"/>
      <c r="O15"/>
      <c r="P15"/>
      <c r="Q15" s="244"/>
      <c r="R15"/>
      <c r="S15"/>
      <c r="T15" s="2"/>
    </row>
    <row r="16" spans="1:20" ht="20.100000000000001" customHeight="1">
      <c r="D16" s="358"/>
      <c r="E16" s="241"/>
      <c r="F16" s="324"/>
      <c r="G16" s="364"/>
      <c r="H16" s="383"/>
      <c r="I16" s="360"/>
      <c r="J16" s="360"/>
      <c r="K16" s="288"/>
      <c r="L16"/>
      <c r="M16"/>
      <c r="N16"/>
      <c r="O16"/>
      <c r="P16"/>
      <c r="Q16" s="244"/>
      <c r="R16"/>
      <c r="S16"/>
      <c r="T16" s="2"/>
    </row>
    <row r="17" spans="1:20" ht="20.100000000000001" customHeight="1">
      <c r="A17" s="242" t="s">
        <v>47</v>
      </c>
      <c r="D17" s="358"/>
      <c r="E17" s="241"/>
      <c r="F17" s="324"/>
      <c r="G17" s="364"/>
      <c r="H17" s="383"/>
      <c r="I17" s="360"/>
      <c r="J17" s="360"/>
      <c r="K17" s="287"/>
      <c r="L17"/>
      <c r="M17"/>
      <c r="N17"/>
      <c r="O17"/>
      <c r="P17"/>
      <c r="Q17" s="244"/>
      <c r="R17"/>
      <c r="S17"/>
      <c r="T17" s="2"/>
    </row>
    <row r="18" spans="1:20" ht="20.100000000000001" customHeight="1">
      <c r="A18" s="365" t="s">
        <v>12</v>
      </c>
      <c r="D18" s="358"/>
      <c r="E18" s="241"/>
      <c r="F18" s="324"/>
      <c r="G18" s="364"/>
      <c r="H18" s="383"/>
      <c r="I18" s="360"/>
      <c r="J18" s="360"/>
      <c r="K18"/>
      <c r="L18"/>
      <c r="M18"/>
      <c r="N18"/>
      <c r="O18"/>
      <c r="P18"/>
      <c r="Q18" s="244"/>
      <c r="R18"/>
      <c r="S18"/>
      <c r="T18" s="2"/>
    </row>
    <row r="19" spans="1:20" ht="20.100000000000001" customHeight="1">
      <c r="A19" s="365"/>
      <c r="B19" s="309" t="s">
        <v>205</v>
      </c>
      <c r="C19" s="309" t="s">
        <v>134</v>
      </c>
      <c r="D19" s="358">
        <v>5665</v>
      </c>
      <c r="E19" s="241"/>
      <c r="F19" s="324"/>
      <c r="G19" s="364">
        <f>SUM('Cash book, expenditure'!Z276)</f>
        <v>3963.28</v>
      </c>
      <c r="H19" s="383">
        <f>D19-G19</f>
        <v>1701.7199999999998</v>
      </c>
      <c r="I19" s="360"/>
      <c r="J19" s="360"/>
      <c r="K19"/>
      <c r="L19"/>
      <c r="M19"/>
      <c r="N19"/>
      <c r="O19"/>
      <c r="P19"/>
      <c r="Q19" s="244"/>
      <c r="R19"/>
      <c r="S19"/>
      <c r="T19" s="117"/>
    </row>
    <row r="20" spans="1:20" ht="20.100000000000001" customHeight="1">
      <c r="B20" s="61"/>
      <c r="C20" s="309" t="s">
        <v>247</v>
      </c>
      <c r="D20" s="358">
        <v>2146</v>
      </c>
      <c r="E20" s="241"/>
      <c r="F20" s="324"/>
      <c r="G20" s="364">
        <f>'Cash book, expenditure'!AA276</f>
        <v>2848.5699999999993</v>
      </c>
      <c r="H20" s="383">
        <f>D20-G20</f>
        <v>-702.56999999999925</v>
      </c>
      <c r="I20" s="360"/>
      <c r="J20" s="360"/>
      <c r="K20"/>
      <c r="L20"/>
      <c r="M20"/>
      <c r="N20"/>
      <c r="O20"/>
      <c r="P20"/>
      <c r="Q20" s="244"/>
      <c r="R20"/>
      <c r="S20"/>
      <c r="T20"/>
    </row>
    <row r="21" spans="1:20" ht="20.100000000000001" customHeight="1">
      <c r="B21" s="61"/>
      <c r="C21" s="309" t="s">
        <v>248</v>
      </c>
      <c r="D21" s="358">
        <v>410</v>
      </c>
      <c r="E21" s="241"/>
      <c r="F21" s="324"/>
      <c r="G21" s="364">
        <f>'Cash book, expenditure'!AB276</f>
        <v>1935.2</v>
      </c>
      <c r="H21" s="383">
        <f>D21-G21</f>
        <v>-1525.2</v>
      </c>
      <c r="I21" s="360"/>
      <c r="J21" s="360"/>
      <c r="K21" s="366"/>
    </row>
    <row r="22" spans="1:20" ht="20.100000000000001" customHeight="1">
      <c r="C22" s="309" t="s">
        <v>249</v>
      </c>
      <c r="D22" s="354">
        <v>825</v>
      </c>
      <c r="G22" s="320">
        <f>'Cash book, expenditure'!AC276</f>
        <v>503</v>
      </c>
      <c r="H22" s="383">
        <f t="shared" ref="H22:H66" si="0">D22-G22</f>
        <v>322</v>
      </c>
    </row>
    <row r="23" spans="1:20" ht="20.100000000000001" customHeight="1">
      <c r="C23" s="309" t="s">
        <v>250</v>
      </c>
      <c r="D23" s="354">
        <v>1200</v>
      </c>
      <c r="G23" s="320">
        <f>'Cash book, expenditure'!AD276</f>
        <v>1136.44</v>
      </c>
      <c r="H23" s="383">
        <f t="shared" si="0"/>
        <v>63.559999999999945</v>
      </c>
    </row>
    <row r="24" spans="1:20" ht="20.100000000000001" customHeight="1">
      <c r="C24" s="309" t="s">
        <v>385</v>
      </c>
      <c r="D24" s="354">
        <v>1435</v>
      </c>
      <c r="G24" s="320">
        <f>'Cash book, expenditure'!AE276</f>
        <v>1943</v>
      </c>
      <c r="H24" s="383">
        <f t="shared" si="0"/>
        <v>-508</v>
      </c>
    </row>
    <row r="25" spans="1:20" ht="20.100000000000001" customHeight="1">
      <c r="C25" s="309" t="s">
        <v>251</v>
      </c>
      <c r="D25" s="354">
        <v>100</v>
      </c>
      <c r="G25" s="320"/>
      <c r="H25" s="383">
        <f t="shared" si="0"/>
        <v>100</v>
      </c>
    </row>
    <row r="26" spans="1:20" ht="20.100000000000001" customHeight="1">
      <c r="C26" s="309" t="s">
        <v>269</v>
      </c>
      <c r="D26" s="354">
        <v>120</v>
      </c>
      <c r="G26" s="320"/>
      <c r="H26" s="383">
        <f t="shared" si="0"/>
        <v>120</v>
      </c>
    </row>
    <row r="27" spans="1:20" ht="20.100000000000001" customHeight="1">
      <c r="G27" s="320"/>
      <c r="H27" s="383"/>
    </row>
    <row r="28" spans="1:20" ht="20.100000000000001" customHeight="1">
      <c r="A28" s="365" t="s">
        <v>424</v>
      </c>
      <c r="B28" s="309" t="s">
        <v>425</v>
      </c>
      <c r="D28" s="354">
        <v>8060</v>
      </c>
      <c r="G28" s="320">
        <f>SUM('Cash book, expenditure'!AO276)</f>
        <v>5066.4900000000007</v>
      </c>
      <c r="H28" s="383">
        <f t="shared" si="0"/>
        <v>2993.5099999999993</v>
      </c>
    </row>
    <row r="29" spans="1:20" ht="20.100000000000001" customHeight="1">
      <c r="C29" s="324" t="s">
        <v>426</v>
      </c>
      <c r="D29" s="354">
        <v>500</v>
      </c>
      <c r="G29" s="320">
        <f>SUM('Cash book, expenditure'!AN276)</f>
        <v>10</v>
      </c>
      <c r="H29" s="383">
        <f t="shared" si="0"/>
        <v>490</v>
      </c>
    </row>
    <row r="30" spans="1:20" ht="20.100000000000001" customHeight="1">
      <c r="C30" s="324" t="s">
        <v>277</v>
      </c>
      <c r="D30" s="354">
        <v>3950</v>
      </c>
      <c r="H30" s="383">
        <f t="shared" si="0"/>
        <v>3950</v>
      </c>
    </row>
    <row r="31" spans="1:20" ht="20.100000000000001" customHeight="1">
      <c r="H31" s="383"/>
    </row>
    <row r="32" spans="1:20" ht="20.100000000000001" customHeight="1">
      <c r="A32" s="365" t="s">
        <v>15</v>
      </c>
      <c r="C32" s="324" t="s">
        <v>38</v>
      </c>
      <c r="D32" s="354">
        <v>0</v>
      </c>
      <c r="G32" s="320">
        <f>'Cash book, expenditure'!AI276</f>
        <v>6742.23</v>
      </c>
      <c r="H32" s="383">
        <f t="shared" si="0"/>
        <v>-6742.23</v>
      </c>
    </row>
    <row r="33" spans="1:8" ht="20.100000000000001" customHeight="1">
      <c r="C33" s="324"/>
      <c r="G33" s="320"/>
      <c r="H33" s="383"/>
    </row>
    <row r="34" spans="1:8" ht="20.100000000000001" customHeight="1">
      <c r="C34" s="309" t="s">
        <v>252</v>
      </c>
      <c r="D34" s="354">
        <v>15059</v>
      </c>
      <c r="G34" s="320">
        <f>'Cash book, expenditure'!AK276</f>
        <v>14972.39</v>
      </c>
      <c r="H34" s="383">
        <f t="shared" si="0"/>
        <v>86.610000000000582</v>
      </c>
    </row>
    <row r="35" spans="1:8" ht="20.100000000000001" customHeight="1">
      <c r="C35" s="324" t="s">
        <v>253</v>
      </c>
      <c r="D35" s="354">
        <v>14166</v>
      </c>
      <c r="G35" s="320">
        <f>'Cash book, expenditure'!AL276</f>
        <v>14166.68</v>
      </c>
      <c r="H35" s="383">
        <f t="shared" si="0"/>
        <v>-0.68000000000029104</v>
      </c>
    </row>
    <row r="36" spans="1:8" ht="20.100000000000001" customHeight="1">
      <c r="C36" s="324" t="s">
        <v>394</v>
      </c>
      <c r="G36" s="320">
        <f>SUM('Cash book, expenditure'!AM276)</f>
        <v>10133.14</v>
      </c>
      <c r="H36" s="383">
        <f t="shared" si="0"/>
        <v>-10133.14</v>
      </c>
    </row>
    <row r="37" spans="1:8" ht="20.100000000000001" customHeight="1">
      <c r="C37" s="324" t="s">
        <v>292</v>
      </c>
      <c r="G37" s="320">
        <f>'Cash book, expenditure'!AS276</f>
        <v>5729.2499999999991</v>
      </c>
      <c r="H37" s="383">
        <f t="shared" si="0"/>
        <v>-5729.2499999999991</v>
      </c>
    </row>
    <row r="38" spans="1:8" ht="20.100000000000001" customHeight="1">
      <c r="A38" s="242"/>
      <c r="B38" s="242"/>
      <c r="C38" s="242"/>
      <c r="D38" s="367"/>
      <c r="H38" s="383"/>
    </row>
    <row r="39" spans="1:8" ht="20.100000000000001" customHeight="1">
      <c r="A39" s="242"/>
      <c r="B39" s="242"/>
      <c r="C39" s="242"/>
      <c r="D39" s="367"/>
      <c r="H39" s="383"/>
    </row>
    <row r="40" spans="1:8" ht="20.100000000000001" customHeight="1">
      <c r="A40" s="365" t="s">
        <v>387</v>
      </c>
      <c r="C40" s="309" t="s">
        <v>388</v>
      </c>
      <c r="D40" s="354">
        <v>500</v>
      </c>
      <c r="G40" s="320"/>
      <c r="H40" s="383">
        <f t="shared" si="0"/>
        <v>500</v>
      </c>
    </row>
    <row r="41" spans="1:8" ht="20.100000000000001" customHeight="1">
      <c r="A41" s="242"/>
      <c r="C41" s="242"/>
      <c r="D41" s="367"/>
      <c r="H41" s="383"/>
    </row>
    <row r="42" spans="1:8" ht="20.100000000000001" customHeight="1">
      <c r="A42" s="242"/>
      <c r="D42" s="367"/>
      <c r="H42" s="383"/>
    </row>
    <row r="43" spans="1:8" ht="20.100000000000001" customHeight="1">
      <c r="A43" s="365" t="s">
        <v>254</v>
      </c>
      <c r="H43" s="383"/>
    </row>
    <row r="44" spans="1:8" ht="20.100000000000001" customHeight="1">
      <c r="C44" s="309" t="s">
        <v>9</v>
      </c>
      <c r="D44" s="354">
        <v>1165</v>
      </c>
      <c r="G44" s="320">
        <f>'Cash book, expenditure'!AH276</f>
        <v>1021.2799999999999</v>
      </c>
      <c r="H44" s="383">
        <f t="shared" si="0"/>
        <v>143.72000000000014</v>
      </c>
    </row>
    <row r="45" spans="1:8" ht="20.100000000000001" customHeight="1">
      <c r="B45" s="242"/>
      <c r="C45" s="242" t="s">
        <v>386</v>
      </c>
      <c r="H45" s="383"/>
    </row>
    <row r="46" spans="1:8" ht="20.100000000000001" customHeight="1">
      <c r="A46" s="242"/>
      <c r="C46" s="242"/>
      <c r="D46" s="367"/>
      <c r="H46" s="383"/>
    </row>
    <row r="47" spans="1:8" ht="20.100000000000001" customHeight="1">
      <c r="A47" s="365" t="s">
        <v>39</v>
      </c>
      <c r="B47" s="61"/>
      <c r="C47" s="309" t="s">
        <v>389</v>
      </c>
      <c r="D47" s="367"/>
      <c r="G47" s="320">
        <f>'Cash book, expenditure'!AP276</f>
        <v>700</v>
      </c>
      <c r="H47" s="383">
        <f t="shared" si="0"/>
        <v>-700</v>
      </c>
    </row>
    <row r="48" spans="1:8" ht="20.100000000000001" customHeight="1">
      <c r="C48" s="309" t="s">
        <v>41</v>
      </c>
      <c r="G48" s="320">
        <f>'Cash book, expenditure'!AQ276</f>
        <v>1620</v>
      </c>
      <c r="H48" s="383">
        <f t="shared" si="0"/>
        <v>-1620</v>
      </c>
    </row>
    <row r="49" spans="1:8" ht="20.100000000000001" customHeight="1">
      <c r="A49" s="242"/>
      <c r="B49" s="242"/>
      <c r="C49" s="309" t="s">
        <v>390</v>
      </c>
      <c r="D49" s="367"/>
      <c r="G49" s="320">
        <f>'Cash book, expenditure'!AR276</f>
        <v>3630</v>
      </c>
      <c r="H49" s="383">
        <f t="shared" si="0"/>
        <v>-3630</v>
      </c>
    </row>
    <row r="50" spans="1:8" ht="20.100000000000001" customHeight="1">
      <c r="A50" s="242"/>
      <c r="B50" s="61"/>
      <c r="C50" s="242" t="s">
        <v>386</v>
      </c>
      <c r="D50" s="367"/>
      <c r="H50" s="383"/>
    </row>
    <row r="51" spans="1:8" ht="20.100000000000001" customHeight="1">
      <c r="D51" s="354">
        <v>5050</v>
      </c>
      <c r="H51" s="383">
        <f>SUM(D51-G51)</f>
        <v>5050</v>
      </c>
    </row>
    <row r="52" spans="1:8" ht="20.100000000000001" customHeight="1">
      <c r="H52" s="383"/>
    </row>
    <row r="53" spans="1:8" ht="20.100000000000001" customHeight="1">
      <c r="A53" s="365" t="s">
        <v>37</v>
      </c>
      <c r="C53" s="309" t="s">
        <v>255</v>
      </c>
      <c r="D53" s="354">
        <v>17665</v>
      </c>
      <c r="G53" s="320">
        <f>'Cash book, expenditure'!H276+'Cash book, expenditure'!I276</f>
        <v>17115.93</v>
      </c>
      <c r="H53" s="383">
        <f t="shared" si="0"/>
        <v>549.06999999999971</v>
      </c>
    </row>
    <row r="54" spans="1:8" ht="20.100000000000001" customHeight="1">
      <c r="B54" s="242"/>
      <c r="C54" s="309" t="s">
        <v>256</v>
      </c>
      <c r="D54" s="354">
        <v>900</v>
      </c>
      <c r="G54" s="320">
        <f>'Cash book, expenditure'!P276</f>
        <v>832.35999999999979</v>
      </c>
      <c r="H54" s="383">
        <f t="shared" si="0"/>
        <v>67.640000000000214</v>
      </c>
    </row>
    <row r="55" spans="1:8" ht="20.100000000000001" customHeight="1">
      <c r="A55" s="242"/>
      <c r="C55" s="309" t="s">
        <v>257</v>
      </c>
      <c r="D55" s="354">
        <v>150</v>
      </c>
      <c r="G55" s="320">
        <f>'Cash book, expenditure'!O276</f>
        <v>5.15</v>
      </c>
      <c r="H55" s="383">
        <f t="shared" si="0"/>
        <v>144.85</v>
      </c>
    </row>
    <row r="56" spans="1:8" ht="20.100000000000001" customHeight="1">
      <c r="C56" s="368" t="s">
        <v>258</v>
      </c>
      <c r="D56" s="354">
        <v>1100</v>
      </c>
      <c r="G56" s="320">
        <f>'Cash book, expenditure'!L276+'Cash book, expenditure'!M276+'Cash book, expenditure'!N276</f>
        <v>1546.0900000000001</v>
      </c>
      <c r="H56" s="383">
        <f t="shared" si="0"/>
        <v>-446.09000000000015</v>
      </c>
    </row>
    <row r="57" spans="1:8" ht="20.100000000000001" customHeight="1">
      <c r="C57" s="368" t="s">
        <v>34</v>
      </c>
      <c r="D57" s="354">
        <v>2563</v>
      </c>
      <c r="G57" s="320">
        <f>'Cash book, expenditure'!R276</f>
        <v>3216.55</v>
      </c>
      <c r="H57" s="383">
        <f t="shared" si="0"/>
        <v>-653.55000000000018</v>
      </c>
    </row>
    <row r="58" spans="1:8" ht="20.100000000000001" customHeight="1">
      <c r="B58" s="369"/>
      <c r="C58" s="368" t="s">
        <v>259</v>
      </c>
      <c r="D58" s="354">
        <v>2000</v>
      </c>
      <c r="G58" s="320">
        <f>'Cash book, expenditure'!J276+'Cash book, expenditure'!K276</f>
        <v>1520.3500000000001</v>
      </c>
      <c r="H58" s="383">
        <f t="shared" si="0"/>
        <v>479.64999999999986</v>
      </c>
    </row>
    <row r="59" spans="1:8" ht="20.100000000000001" customHeight="1">
      <c r="A59" s="369"/>
      <c r="B59" s="369"/>
      <c r="C59" s="370" t="s">
        <v>260</v>
      </c>
      <c r="D59" s="371">
        <v>1000</v>
      </c>
      <c r="G59" s="320">
        <f>'Cash book, expenditure'!T276</f>
        <v>1594.75</v>
      </c>
      <c r="H59" s="383">
        <f t="shared" si="0"/>
        <v>-594.75</v>
      </c>
    </row>
    <row r="60" spans="1:8" ht="20.100000000000001" customHeight="1">
      <c r="A60" s="369"/>
      <c r="B60" s="369"/>
      <c r="C60" s="370" t="s">
        <v>261</v>
      </c>
      <c r="D60" s="371">
        <v>2300</v>
      </c>
      <c r="G60" s="289">
        <f>'Cash book, expenditure'!U276</f>
        <v>1833.88</v>
      </c>
      <c r="H60" s="383">
        <f t="shared" si="0"/>
        <v>466.11999999999989</v>
      </c>
    </row>
    <row r="61" spans="1:8" ht="20.100000000000001" customHeight="1">
      <c r="A61" s="369"/>
      <c r="B61" s="369"/>
      <c r="C61" s="370" t="s">
        <v>262</v>
      </c>
      <c r="D61" s="371">
        <v>100</v>
      </c>
      <c r="G61" s="320">
        <f>'Cash book, expenditure'!Y276</f>
        <v>88</v>
      </c>
      <c r="H61" s="383">
        <f t="shared" si="0"/>
        <v>12</v>
      </c>
    </row>
    <row r="62" spans="1:8" ht="20.100000000000001" customHeight="1">
      <c r="A62" s="369"/>
      <c r="B62" s="369"/>
      <c r="C62" s="370" t="s">
        <v>263</v>
      </c>
      <c r="D62" s="371">
        <v>70</v>
      </c>
      <c r="G62" s="320">
        <v>0</v>
      </c>
      <c r="H62" s="383">
        <f t="shared" si="0"/>
        <v>70</v>
      </c>
    </row>
    <row r="63" spans="1:8" ht="20.100000000000001" customHeight="1">
      <c r="A63" s="369"/>
      <c r="C63" s="370" t="s">
        <v>264</v>
      </c>
      <c r="D63" s="371">
        <v>150</v>
      </c>
      <c r="G63" s="320">
        <f>'Cash book, expenditure'!W276</f>
        <v>88.3</v>
      </c>
      <c r="H63" s="383">
        <f t="shared" si="0"/>
        <v>61.7</v>
      </c>
    </row>
    <row r="64" spans="1:8" ht="20.100000000000001" customHeight="1">
      <c r="C64" s="368" t="s">
        <v>265</v>
      </c>
      <c r="D64" s="354">
        <v>250</v>
      </c>
      <c r="G64" s="320">
        <v>0</v>
      </c>
      <c r="H64" s="383">
        <f t="shared" si="0"/>
        <v>250</v>
      </c>
    </row>
    <row r="65" spans="1:8" ht="20.100000000000001" customHeight="1">
      <c r="C65" s="368" t="s">
        <v>391</v>
      </c>
      <c r="G65" s="320">
        <f>'Cash book, expenditure'!S276</f>
        <v>315</v>
      </c>
      <c r="H65" s="383">
        <f t="shared" si="0"/>
        <v>-315</v>
      </c>
    </row>
    <row r="66" spans="1:8" ht="20.100000000000001" customHeight="1">
      <c r="C66" s="368" t="s">
        <v>203</v>
      </c>
      <c r="D66" s="354">
        <v>350</v>
      </c>
      <c r="G66" s="320">
        <f>'Cash book, expenditure'!Q276</f>
        <v>280</v>
      </c>
      <c r="H66" s="383">
        <f t="shared" si="0"/>
        <v>70</v>
      </c>
    </row>
    <row r="67" spans="1:8" ht="20.100000000000001" customHeight="1">
      <c r="A67" s="242"/>
      <c r="B67" s="242"/>
      <c r="C67" s="242" t="s">
        <v>386</v>
      </c>
      <c r="E67" s="372">
        <f>SUM(D18:D66)</f>
        <v>88949</v>
      </c>
    </row>
    <row r="69" spans="1:8" ht="20.100000000000001" customHeight="1">
      <c r="B69" s="242" t="s">
        <v>52</v>
      </c>
      <c r="G69" s="381">
        <f>SUM(G19:G68)</f>
        <v>104557.31000000001</v>
      </c>
      <c r="H69" s="391"/>
    </row>
    <row r="71" spans="1:8" ht="20.100000000000001" customHeight="1">
      <c r="A71" s="242" t="s">
        <v>266</v>
      </c>
      <c r="E71" s="373">
        <f>I15-G69</f>
        <v>9003.2199999999721</v>
      </c>
    </row>
    <row r="73" spans="1:8" ht="20.100000000000001" customHeight="1">
      <c r="A73" s="379"/>
      <c r="B73" s="380"/>
      <c r="C73" s="357"/>
      <c r="D73" s="375"/>
    </row>
    <row r="74" spans="1:8" ht="20.100000000000001" customHeight="1">
      <c r="A74" s="242"/>
    </row>
    <row r="75" spans="1:8" ht="20.100000000000001" customHeight="1">
      <c r="A75" s="242"/>
      <c r="C75" s="314"/>
    </row>
    <row r="76" spans="1:8" ht="20.100000000000001" customHeight="1">
      <c r="A76" s="242"/>
      <c r="C76" s="314"/>
    </row>
    <row r="77" spans="1:8" ht="20.100000000000001" customHeight="1">
      <c r="A77" s="242"/>
      <c r="C77" s="314"/>
    </row>
    <row r="78" spans="1:8" ht="20.100000000000001" customHeight="1">
      <c r="B78" s="242"/>
      <c r="C78" s="314"/>
    </row>
    <row r="79" spans="1:8" ht="20.100000000000001" customHeight="1">
      <c r="C79" s="314"/>
    </row>
    <row r="80" spans="1:8" ht="20.100000000000001" customHeight="1">
      <c r="C80" s="314"/>
    </row>
    <row r="81" spans="1:3" ht="20.100000000000001" customHeight="1">
      <c r="C81" s="314"/>
    </row>
    <row r="82" spans="1:3" ht="20.100000000000001" customHeight="1">
      <c r="A82" s="324"/>
      <c r="C82" s="314"/>
    </row>
    <row r="83" spans="1:3" ht="20.100000000000001" customHeight="1">
      <c r="A83" s="324"/>
      <c r="C83" s="314"/>
    </row>
    <row r="84" spans="1:3" ht="20.100000000000001" customHeight="1">
      <c r="A84" s="242"/>
      <c r="C84" s="314"/>
    </row>
    <row r="85" spans="1:3" ht="20.100000000000001" customHeight="1">
      <c r="C85" s="314"/>
    </row>
    <row r="86" spans="1:3" ht="20.100000000000001" customHeight="1">
      <c r="C86" s="314"/>
    </row>
    <row r="87" spans="1:3" ht="20.100000000000001" customHeight="1">
      <c r="C87" s="314"/>
    </row>
    <row r="88" spans="1:3" ht="20.100000000000001" customHeight="1">
      <c r="C88" s="314"/>
    </row>
    <row r="89" spans="1:3" ht="20.100000000000001" customHeight="1">
      <c r="A89" s="242"/>
      <c r="C89" s="314"/>
    </row>
    <row r="90" spans="1:3" ht="20.100000000000001" customHeight="1">
      <c r="C90" s="314"/>
    </row>
    <row r="91" spans="1:3" ht="20.100000000000001" customHeight="1">
      <c r="C91" s="314"/>
    </row>
    <row r="92" spans="1:3" ht="20.100000000000001" customHeight="1">
      <c r="C92" s="314"/>
    </row>
    <row r="93" spans="1:3" ht="20.100000000000001" customHeight="1">
      <c r="C93" s="314"/>
    </row>
    <row r="94" spans="1:3" ht="20.100000000000001" customHeight="1">
      <c r="C94" s="314"/>
    </row>
  </sheetData>
  <phoneticPr fontId="61" type="noConversion"/>
  <pageMargins left="0.74803149606299213" right="0.74803149606299213" top="0.98425196850393704" bottom="0.98425196850393704" header="0.51181102362204722" footer="0.51181102362204722"/>
  <pageSetup paperSize="9" scale="49" orientation="portrait" verticalDpi="300" r:id="rId1"/>
  <headerFooter alignWithMargins="0">
    <oddHeader>&amp;LMONTHLY ACCOUNT SUMMARY  2012/2013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Q109"/>
  <sheetViews>
    <sheetView workbookViewId="0">
      <pane xSplit="1" ySplit="7" topLeftCell="B23" activePane="bottomRight" state="frozen"/>
      <selection pane="topRight" activeCell="B1" sqref="B1"/>
      <selection pane="bottomLeft" activeCell="A8" sqref="A8"/>
      <selection pane="bottomRight" activeCell="N3" sqref="N3"/>
    </sheetView>
  </sheetViews>
  <sheetFormatPr defaultRowHeight="12.75"/>
  <cols>
    <col min="1" max="1" width="31.42578125" style="34" customWidth="1"/>
    <col min="2" max="2" width="12.7109375" style="34" customWidth="1"/>
    <col min="3" max="3" width="12.42578125" style="34" customWidth="1"/>
    <col min="4" max="4" width="12.140625" style="34" customWidth="1"/>
    <col min="5" max="5" width="11.42578125" style="34" customWidth="1"/>
    <col min="6" max="6" width="12.140625" style="34" customWidth="1"/>
    <col min="7" max="7" width="11.7109375" style="34" customWidth="1"/>
    <col min="8" max="8" width="12.42578125" style="34" customWidth="1"/>
    <col min="9" max="9" width="13.140625" style="34" customWidth="1"/>
    <col min="10" max="10" width="14.28515625" style="34" customWidth="1"/>
    <col min="11" max="11" width="12.42578125" style="34" customWidth="1"/>
    <col min="12" max="12" width="13.42578125" style="34" customWidth="1"/>
    <col min="13" max="13" width="15.42578125" style="34" customWidth="1"/>
    <col min="14" max="14" width="13" style="34" bestFit="1" customWidth="1"/>
    <col min="15" max="15" width="11.85546875" style="34" customWidth="1"/>
    <col min="16" max="16" width="14.28515625" style="34" customWidth="1"/>
    <col min="17" max="17" width="10.5703125" style="34" bestFit="1" customWidth="1"/>
    <col min="18" max="16384" width="9.140625" style="34"/>
  </cols>
  <sheetData>
    <row r="1" spans="1:17" ht="15.75">
      <c r="A1" s="32" t="s">
        <v>16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7" ht="14.25">
      <c r="A2" s="35" t="s">
        <v>74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7" ht="14.25">
      <c r="A3" s="36" t="s">
        <v>225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7" s="37" customFormat="1">
      <c r="B4" s="37" t="s">
        <v>110</v>
      </c>
      <c r="C4" s="37" t="s">
        <v>111</v>
      </c>
      <c r="D4" s="38" t="s">
        <v>75</v>
      </c>
      <c r="E4" s="38"/>
    </row>
    <row r="5" spans="1:17" s="39" customFormat="1" ht="10.5">
      <c r="B5" s="39" t="s">
        <v>76</v>
      </c>
      <c r="C5" s="40" t="s">
        <v>77</v>
      </c>
      <c r="D5" s="39" t="s">
        <v>78</v>
      </c>
      <c r="E5" s="39" t="s">
        <v>79</v>
      </c>
      <c r="F5" s="39" t="s">
        <v>80</v>
      </c>
      <c r="G5" s="39" t="s">
        <v>81</v>
      </c>
      <c r="H5" s="39" t="s">
        <v>79</v>
      </c>
      <c r="I5" s="39" t="s">
        <v>78</v>
      </c>
      <c r="J5" s="41" t="s">
        <v>82</v>
      </c>
      <c r="K5" s="41"/>
      <c r="L5" s="42" t="s">
        <v>77</v>
      </c>
      <c r="M5" s="40" t="s">
        <v>83</v>
      </c>
    </row>
    <row r="6" spans="1:17" s="39" customFormat="1" ht="11.25" thickBot="1">
      <c r="B6" s="43" t="s">
        <v>84</v>
      </c>
      <c r="C6" s="43" t="s">
        <v>85</v>
      </c>
      <c r="D6" s="43"/>
      <c r="E6" s="43"/>
      <c r="F6" s="43"/>
      <c r="G6" s="43"/>
      <c r="H6" s="43"/>
      <c r="I6" s="43"/>
      <c r="J6" s="43" t="s">
        <v>47</v>
      </c>
      <c r="K6" s="43" t="s">
        <v>7</v>
      </c>
      <c r="L6" s="43" t="s">
        <v>84</v>
      </c>
      <c r="M6" s="43" t="s">
        <v>85</v>
      </c>
    </row>
    <row r="7" spans="1:17" s="39" customFormat="1" ht="11.25">
      <c r="B7" s="44" t="s">
        <v>86</v>
      </c>
      <c r="C7" s="45" t="s">
        <v>87</v>
      </c>
      <c r="D7" s="45" t="s">
        <v>86</v>
      </c>
      <c r="E7" s="45" t="s">
        <v>87</v>
      </c>
      <c r="F7" s="44" t="s">
        <v>86</v>
      </c>
      <c r="G7" s="45" t="s">
        <v>87</v>
      </c>
      <c r="H7" s="44" t="s">
        <v>86</v>
      </c>
      <c r="I7" s="45" t="s">
        <v>87</v>
      </c>
      <c r="J7" s="44" t="s">
        <v>86</v>
      </c>
      <c r="K7" s="45" t="s">
        <v>87</v>
      </c>
      <c r="L7" s="44" t="s">
        <v>86</v>
      </c>
      <c r="M7" s="46" t="s">
        <v>87</v>
      </c>
    </row>
    <row r="8" spans="1:17" s="39" customFormat="1">
      <c r="A8" s="37" t="s">
        <v>48</v>
      </c>
      <c r="B8" s="44"/>
      <c r="C8" s="44"/>
      <c r="D8" s="44"/>
      <c r="E8" s="44"/>
      <c r="F8" s="44"/>
      <c r="G8" s="44"/>
      <c r="H8" s="44"/>
      <c r="I8" s="44"/>
      <c r="J8" s="196"/>
      <c r="K8" s="196"/>
      <c r="L8" s="196"/>
      <c r="M8" s="196"/>
    </row>
    <row r="9" spans="1:17">
      <c r="A9" s="260" t="s">
        <v>6</v>
      </c>
      <c r="B9" s="265"/>
      <c r="C9" s="265"/>
      <c r="D9" s="265"/>
      <c r="E9" s="47"/>
      <c r="F9" s="47"/>
      <c r="G9" s="47"/>
      <c r="H9" s="47"/>
      <c r="I9" s="47"/>
      <c r="J9" s="47"/>
      <c r="K9" s="47"/>
      <c r="L9" s="47"/>
      <c r="M9" s="47"/>
      <c r="N9" s="51"/>
      <c r="O9" s="51"/>
      <c r="P9" s="51"/>
      <c r="Q9" s="47"/>
    </row>
    <row r="10" spans="1:17">
      <c r="A10" s="260" t="s">
        <v>60</v>
      </c>
      <c r="B10" s="265"/>
      <c r="C10" s="265"/>
      <c r="D10" s="265"/>
      <c r="E10" s="47"/>
      <c r="F10" s="47"/>
      <c r="G10" s="47"/>
      <c r="H10" s="47"/>
      <c r="I10" s="47"/>
      <c r="J10" s="47"/>
      <c r="K10" s="47"/>
      <c r="L10" s="47"/>
      <c r="M10" s="47"/>
      <c r="N10" s="51"/>
      <c r="O10" s="51"/>
      <c r="P10" s="51"/>
      <c r="Q10" s="47"/>
    </row>
    <row r="11" spans="1:17">
      <c r="A11" s="260" t="s">
        <v>217</v>
      </c>
      <c r="B11" s="265"/>
      <c r="C11" s="265"/>
      <c r="D11" s="265"/>
      <c r="E11" s="47"/>
      <c r="F11" s="47"/>
      <c r="G11" s="47"/>
      <c r="H11" s="47"/>
      <c r="I11" s="47"/>
      <c r="J11" s="47"/>
      <c r="K11" s="47"/>
      <c r="L11" s="47"/>
      <c r="M11" s="47"/>
      <c r="N11" s="51"/>
      <c r="O11" s="51"/>
      <c r="P11" s="51"/>
      <c r="Q11" s="47"/>
    </row>
    <row r="12" spans="1:17">
      <c r="A12" s="260" t="s">
        <v>203</v>
      </c>
      <c r="B12" s="265"/>
      <c r="C12" s="265"/>
      <c r="D12" s="265"/>
      <c r="E12" s="47"/>
      <c r="F12" s="47"/>
      <c r="G12" s="47"/>
      <c r="H12" s="47"/>
      <c r="I12" s="47"/>
      <c r="J12" s="47"/>
      <c r="K12" s="48"/>
      <c r="L12" s="48"/>
      <c r="M12" s="48"/>
      <c r="N12" s="51"/>
      <c r="O12" s="51"/>
      <c r="P12" s="51"/>
      <c r="Q12" s="47"/>
    </row>
    <row r="13" spans="1:17">
      <c r="A13" s="260" t="s">
        <v>218</v>
      </c>
      <c r="B13" s="265"/>
      <c r="C13" s="265"/>
      <c r="D13" s="265"/>
      <c r="E13" s="47"/>
      <c r="F13" s="47"/>
      <c r="G13" s="47"/>
      <c r="H13" s="47"/>
      <c r="I13" s="47"/>
      <c r="J13" s="47"/>
      <c r="K13" s="47"/>
      <c r="L13" s="47"/>
      <c r="M13" s="47"/>
      <c r="N13" s="51"/>
      <c r="O13" s="51"/>
      <c r="P13" s="51"/>
      <c r="Q13" s="47"/>
    </row>
    <row r="14" spans="1:17">
      <c r="A14" s="260" t="s">
        <v>65</v>
      </c>
      <c r="B14" s="265"/>
      <c r="C14" s="265"/>
      <c r="D14" s="265"/>
      <c r="E14" s="47"/>
      <c r="F14" s="47"/>
      <c r="G14" s="47"/>
      <c r="H14" s="47"/>
      <c r="I14" s="47"/>
      <c r="J14" s="47"/>
      <c r="K14" s="47"/>
      <c r="L14" s="47"/>
      <c r="M14" s="47"/>
      <c r="N14" s="51"/>
      <c r="O14" s="51"/>
      <c r="P14" s="51"/>
      <c r="Q14" s="47"/>
    </row>
    <row r="15" spans="1:17">
      <c r="A15" s="260" t="s">
        <v>216</v>
      </c>
      <c r="B15" s="265"/>
      <c r="C15" s="265"/>
      <c r="D15" s="265"/>
      <c r="E15" s="47"/>
      <c r="F15" s="47"/>
      <c r="G15" s="47"/>
      <c r="H15" s="47"/>
      <c r="I15" s="47"/>
      <c r="J15" s="47"/>
      <c r="K15" s="47"/>
      <c r="L15" s="47"/>
      <c r="M15" s="47"/>
      <c r="N15" s="51"/>
      <c r="O15" s="51"/>
      <c r="P15" s="51"/>
      <c r="Q15" s="47"/>
    </row>
    <row r="16" spans="1:17">
      <c r="A16" s="260" t="s">
        <v>62</v>
      </c>
      <c r="B16" s="265"/>
      <c r="C16" s="265"/>
      <c r="D16" s="265"/>
      <c r="E16" s="47"/>
      <c r="F16" s="47"/>
      <c r="G16" s="47"/>
      <c r="H16" s="47"/>
      <c r="I16" s="47"/>
      <c r="J16" s="47"/>
      <c r="K16" s="47"/>
      <c r="L16" s="47"/>
      <c r="M16" s="47"/>
      <c r="N16" s="51"/>
      <c r="O16" s="51"/>
      <c r="P16" s="51"/>
      <c r="Q16" s="47"/>
    </row>
    <row r="17" spans="1:17">
      <c r="A17" s="260" t="s">
        <v>66</v>
      </c>
      <c r="B17" s="265"/>
      <c r="C17" s="265"/>
      <c r="D17" s="265"/>
      <c r="E17" s="47"/>
      <c r="F17" s="47"/>
      <c r="G17" s="47"/>
      <c r="H17" s="47"/>
      <c r="I17" s="47"/>
      <c r="J17" s="47"/>
      <c r="K17" s="47"/>
      <c r="L17" s="47"/>
      <c r="M17" s="47"/>
      <c r="N17" s="51"/>
      <c r="O17" s="51"/>
      <c r="P17" s="51"/>
      <c r="Q17" s="47"/>
    </row>
    <row r="18" spans="1:17">
      <c r="A18" s="260" t="s">
        <v>39</v>
      </c>
      <c r="B18" s="265"/>
      <c r="C18" s="265"/>
      <c r="D18" s="265"/>
      <c r="E18" s="266"/>
      <c r="F18" s="184"/>
      <c r="G18" s="264"/>
      <c r="H18" s="184"/>
      <c r="I18" s="47"/>
      <c r="J18" s="47"/>
      <c r="K18" s="47"/>
      <c r="L18" s="47"/>
      <c r="M18" s="47"/>
      <c r="N18" s="51"/>
      <c r="O18" s="51"/>
      <c r="P18" s="51"/>
      <c r="Q18" s="47"/>
    </row>
    <row r="19" spans="1:17">
      <c r="A19" s="260" t="s">
        <v>55</v>
      </c>
      <c r="B19" s="265"/>
      <c r="C19" s="265"/>
      <c r="D19" s="265"/>
      <c r="E19" s="267"/>
      <c r="F19" s="184"/>
      <c r="G19" s="264"/>
      <c r="H19" s="184"/>
      <c r="I19" s="47"/>
      <c r="J19" s="47"/>
      <c r="K19" s="47"/>
      <c r="L19" s="47"/>
      <c r="M19" s="47"/>
      <c r="N19" s="51"/>
      <c r="O19" s="51"/>
      <c r="P19" s="51"/>
      <c r="Q19" s="47"/>
    </row>
    <row r="20" spans="1:17">
      <c r="A20" s="260" t="s">
        <v>67</v>
      </c>
      <c r="B20" s="265"/>
      <c r="C20" s="265"/>
      <c r="D20" s="265"/>
      <c r="E20" s="267"/>
      <c r="F20" s="184"/>
      <c r="G20" s="184"/>
      <c r="H20" s="184"/>
      <c r="I20" s="47"/>
      <c r="J20" s="47"/>
      <c r="K20" s="47"/>
      <c r="L20" s="47"/>
      <c r="M20" s="47"/>
      <c r="N20" s="51"/>
      <c r="O20" s="51"/>
      <c r="P20" s="51"/>
      <c r="Q20" s="47"/>
    </row>
    <row r="21" spans="1:17">
      <c r="A21" s="260" t="s">
        <v>113</v>
      </c>
      <c r="B21" s="265"/>
      <c r="C21" s="265"/>
      <c r="D21" s="265"/>
      <c r="E21" s="267"/>
      <c r="F21" s="184"/>
      <c r="G21" s="270"/>
      <c r="H21" s="184"/>
      <c r="I21" s="47"/>
      <c r="J21" s="47"/>
      <c r="K21" s="47"/>
      <c r="L21" s="47"/>
      <c r="M21" s="47"/>
      <c r="N21" s="51"/>
      <c r="O21" s="51"/>
      <c r="P21" s="51"/>
      <c r="Q21" s="47"/>
    </row>
    <row r="22" spans="1:17">
      <c r="A22" s="260" t="s">
        <v>49</v>
      </c>
      <c r="B22" s="265"/>
      <c r="C22" s="265"/>
      <c r="D22" s="265"/>
      <c r="E22" s="267"/>
      <c r="F22" s="184"/>
      <c r="G22" s="264"/>
      <c r="H22" s="184"/>
      <c r="I22" s="47"/>
      <c r="J22" s="47"/>
      <c r="K22" s="47"/>
      <c r="L22" s="47"/>
      <c r="M22" s="47"/>
      <c r="N22" s="51"/>
      <c r="O22" s="51"/>
      <c r="P22" s="51"/>
      <c r="Q22" s="47"/>
    </row>
    <row r="23" spans="1:17">
      <c r="A23" s="260"/>
      <c r="B23" s="265"/>
      <c r="C23" s="265"/>
      <c r="D23" s="265"/>
      <c r="E23" s="267"/>
      <c r="F23" s="184"/>
      <c r="G23" s="264"/>
      <c r="H23" s="184"/>
      <c r="I23" s="47"/>
      <c r="J23" s="47"/>
      <c r="K23" s="47"/>
      <c r="L23" s="47"/>
      <c r="M23" s="47"/>
      <c r="N23" s="50"/>
      <c r="O23" s="50"/>
      <c r="P23" s="50"/>
      <c r="Q23" s="50"/>
    </row>
    <row r="24" spans="1:17">
      <c r="A24" s="37" t="s">
        <v>50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</row>
    <row r="25" spans="1:17">
      <c r="A25" s="263" t="s">
        <v>227</v>
      </c>
      <c r="B25" s="47"/>
      <c r="C25" s="47"/>
      <c r="D25" s="47"/>
      <c r="E25" s="47"/>
      <c r="F25" s="47"/>
      <c r="G25" s="47"/>
      <c r="H25" s="48"/>
      <c r="I25" s="47"/>
      <c r="J25" s="47"/>
      <c r="K25" s="47"/>
      <c r="L25" s="47"/>
      <c r="M25" s="47"/>
    </row>
    <row r="26" spans="1:17">
      <c r="A26" s="239" t="s">
        <v>220</v>
      </c>
      <c r="B26" s="265"/>
      <c r="C26" s="265"/>
      <c r="D26" s="268"/>
      <c r="E26" s="47"/>
      <c r="F26" s="47"/>
      <c r="G26" s="47"/>
      <c r="H26" s="48"/>
      <c r="I26" s="47"/>
      <c r="J26" s="47"/>
      <c r="K26" s="47"/>
      <c r="L26" s="47"/>
      <c r="M26" s="47"/>
    </row>
    <row r="27" spans="1:17">
      <c r="A27" s="239" t="s">
        <v>215</v>
      </c>
      <c r="B27" s="265"/>
      <c r="C27" s="265"/>
      <c r="D27" s="269"/>
      <c r="E27" s="47"/>
      <c r="F27" s="47"/>
      <c r="G27" s="47"/>
      <c r="H27" s="47"/>
      <c r="I27" s="47"/>
      <c r="J27" s="47"/>
      <c r="K27" s="47"/>
      <c r="L27" s="47"/>
      <c r="M27" s="47"/>
    </row>
    <row r="28" spans="1:17">
      <c r="A28" s="239" t="s">
        <v>204</v>
      </c>
      <c r="B28" s="265"/>
      <c r="C28" s="265"/>
      <c r="D28" s="268"/>
      <c r="E28" s="197"/>
      <c r="F28" s="197"/>
      <c r="G28" s="47"/>
      <c r="H28" s="47"/>
      <c r="I28" s="47"/>
      <c r="J28" s="47"/>
      <c r="K28" s="47"/>
      <c r="L28" s="47"/>
      <c r="M28" s="47"/>
    </row>
    <row r="29" spans="1:17">
      <c r="A29" s="102" t="s">
        <v>222</v>
      </c>
      <c r="B29" s="265"/>
      <c r="C29" s="265"/>
      <c r="D29" s="268"/>
      <c r="E29" s="197"/>
      <c r="F29" s="197"/>
      <c r="G29" s="47"/>
      <c r="H29" s="47"/>
      <c r="I29" s="47"/>
      <c r="J29" s="47"/>
      <c r="K29" s="47"/>
      <c r="L29" s="47"/>
      <c r="M29" s="47"/>
    </row>
    <row r="30" spans="1:17">
      <c r="A30" s="263" t="s">
        <v>71</v>
      </c>
      <c r="B30" s="47"/>
      <c r="C30" s="47"/>
      <c r="D30" s="47"/>
      <c r="E30" s="197"/>
      <c r="F30" s="197"/>
      <c r="G30" s="47"/>
      <c r="H30" s="47"/>
      <c r="I30" s="47"/>
      <c r="J30" s="47"/>
      <c r="K30" s="47"/>
      <c r="L30" s="47"/>
      <c r="M30" s="47"/>
    </row>
    <row r="31" spans="1:17">
      <c r="A31" s="102" t="s">
        <v>205</v>
      </c>
      <c r="B31" s="265"/>
      <c r="C31" s="47"/>
      <c r="D31" s="47"/>
      <c r="E31" s="197"/>
      <c r="F31" s="197"/>
      <c r="G31" s="47"/>
      <c r="H31" s="47"/>
      <c r="I31" s="47"/>
      <c r="J31" s="47"/>
      <c r="K31" s="47"/>
      <c r="L31" s="47"/>
      <c r="M31" s="47"/>
    </row>
    <row r="32" spans="1:17">
      <c r="A32" s="102" t="s">
        <v>38</v>
      </c>
      <c r="B32" s="265"/>
      <c r="C32" s="47"/>
      <c r="D32" s="47"/>
      <c r="E32" s="197"/>
      <c r="F32" s="197"/>
      <c r="G32" s="47"/>
      <c r="H32" s="47"/>
      <c r="I32" s="47"/>
      <c r="J32" s="47"/>
      <c r="K32" s="47"/>
      <c r="L32" s="47"/>
      <c r="M32" s="47"/>
    </row>
    <row r="33" spans="1:14">
      <c r="A33" s="102" t="s">
        <v>223</v>
      </c>
      <c r="B33" s="265"/>
      <c r="C33" s="47"/>
      <c r="D33" s="47"/>
      <c r="E33" s="197"/>
      <c r="F33" s="197"/>
      <c r="G33" s="47"/>
      <c r="H33" s="47"/>
      <c r="I33" s="47"/>
      <c r="J33" s="47"/>
      <c r="K33" s="47"/>
      <c r="L33" s="47"/>
      <c r="M33" s="47"/>
    </row>
    <row r="34" spans="1:14">
      <c r="A34" s="102" t="s">
        <v>69</v>
      </c>
      <c r="B34" s="265"/>
      <c r="C34" s="47"/>
      <c r="D34" s="47"/>
      <c r="E34" s="197"/>
      <c r="F34" s="47"/>
      <c r="G34" s="47"/>
      <c r="H34" s="47"/>
      <c r="I34" s="47"/>
      <c r="J34" s="47"/>
      <c r="K34" s="47"/>
      <c r="L34" s="47"/>
      <c r="M34" s="47"/>
    </row>
    <row r="35" spans="1:14">
      <c r="A35" s="102" t="s">
        <v>28</v>
      </c>
      <c r="B35" s="265"/>
      <c r="C35" s="47"/>
      <c r="D35" s="47"/>
      <c r="E35" s="197"/>
      <c r="F35" s="47"/>
      <c r="G35" s="47"/>
      <c r="H35" s="47"/>
      <c r="I35" s="47"/>
      <c r="J35" s="47"/>
      <c r="K35" s="47"/>
      <c r="L35" s="47"/>
      <c r="M35" s="47"/>
    </row>
    <row r="36" spans="1:14">
      <c r="B36" s="47"/>
      <c r="C36" s="47"/>
      <c r="D36" s="47"/>
      <c r="E36" s="197"/>
      <c r="F36" s="47"/>
      <c r="G36" s="47"/>
      <c r="H36" s="48"/>
      <c r="I36" s="47"/>
      <c r="J36" s="47"/>
      <c r="K36" s="47"/>
      <c r="L36" s="47"/>
      <c r="M36" s="47"/>
    </row>
    <row r="37" spans="1:14">
      <c r="A37" s="263" t="s">
        <v>39</v>
      </c>
      <c r="B37" s="47"/>
      <c r="C37" s="47"/>
      <c r="D37" s="47"/>
      <c r="E37" s="197"/>
      <c r="F37" s="47"/>
      <c r="G37" s="47"/>
      <c r="H37" s="48"/>
      <c r="I37" s="47"/>
      <c r="J37" s="47"/>
      <c r="K37" s="47"/>
      <c r="L37" s="47"/>
      <c r="M37" s="47"/>
    </row>
    <row r="38" spans="1:14">
      <c r="A38" s="239" t="s">
        <v>40</v>
      </c>
      <c r="B38" s="47"/>
      <c r="C38" s="47"/>
      <c r="D38" s="47"/>
      <c r="E38" s="197"/>
      <c r="F38" s="197"/>
      <c r="G38" s="47"/>
      <c r="H38" s="48"/>
      <c r="I38" s="47"/>
      <c r="J38" s="47"/>
      <c r="K38" s="47"/>
      <c r="L38" s="47"/>
      <c r="M38" s="47"/>
    </row>
    <row r="39" spans="1:14">
      <c r="A39" s="102" t="s">
        <v>41</v>
      </c>
      <c r="B39" s="47"/>
      <c r="C39" s="47"/>
      <c r="D39" s="47"/>
      <c r="E39" s="197"/>
      <c r="F39" s="47"/>
      <c r="G39" s="47"/>
      <c r="H39" s="47"/>
      <c r="I39" s="47"/>
      <c r="J39" s="47"/>
      <c r="K39" s="47"/>
      <c r="L39" s="47"/>
      <c r="M39" s="47"/>
    </row>
    <row r="40" spans="1:14" ht="13.5" thickBot="1">
      <c r="A40" s="102" t="s">
        <v>4</v>
      </c>
      <c r="B40" s="47"/>
      <c r="C40" s="47"/>
      <c r="D40" s="47"/>
      <c r="E40" s="197"/>
      <c r="F40" s="197"/>
      <c r="G40" s="47"/>
      <c r="H40" s="47"/>
      <c r="I40" s="47"/>
      <c r="J40" s="47"/>
      <c r="K40" s="47"/>
      <c r="L40" s="47"/>
      <c r="M40" s="47"/>
    </row>
    <row r="41" spans="1:14">
      <c r="B41" s="47"/>
      <c r="C41" s="47"/>
      <c r="D41" s="47"/>
      <c r="E41" s="47"/>
      <c r="F41" s="47"/>
      <c r="G41" s="47"/>
      <c r="H41" s="47"/>
      <c r="I41" s="47"/>
      <c r="J41" s="285"/>
      <c r="K41" s="285"/>
      <c r="L41" s="47"/>
      <c r="M41" s="47"/>
    </row>
    <row r="42" spans="1:14">
      <c r="A42" s="37" t="s">
        <v>91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0"/>
    </row>
    <row r="43" spans="1:14">
      <c r="A43" s="34" t="s">
        <v>45</v>
      </c>
      <c r="B43" s="47"/>
      <c r="C43" s="47"/>
      <c r="D43" s="47"/>
      <c r="E43" s="47"/>
      <c r="F43" s="197"/>
      <c r="G43" s="47"/>
      <c r="H43" s="47"/>
      <c r="I43" s="47"/>
      <c r="J43" s="47"/>
      <c r="K43" s="47"/>
      <c r="L43" s="47"/>
      <c r="M43" s="47"/>
      <c r="N43" s="50"/>
    </row>
    <row r="44" spans="1:14">
      <c r="A44" s="34" t="s">
        <v>5</v>
      </c>
      <c r="B44" s="47"/>
      <c r="C44" s="47"/>
      <c r="D44" s="47"/>
      <c r="E44" s="47"/>
      <c r="F44" s="47"/>
      <c r="G44" s="47"/>
      <c r="H44" s="47"/>
      <c r="I44" s="47"/>
      <c r="J44" s="47"/>
      <c r="K44" s="197"/>
      <c r="L44" s="47"/>
      <c r="M44" s="47"/>
    </row>
    <row r="45" spans="1:14">
      <c r="A45" s="34" t="s">
        <v>92</v>
      </c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</row>
    <row r="46" spans="1:14">
      <c r="A46" s="34" t="s">
        <v>31</v>
      </c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</row>
    <row r="47" spans="1:14">
      <c r="A47" s="34" t="s">
        <v>56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</row>
    <row r="48" spans="1:14" ht="13.5" thickBot="1">
      <c r="A48" t="s">
        <v>226</v>
      </c>
      <c r="B48" s="261"/>
      <c r="C48" s="47"/>
      <c r="D48" s="198"/>
      <c r="E48" s="198"/>
      <c r="F48" s="198"/>
      <c r="G48" s="198"/>
      <c r="H48" s="198"/>
      <c r="I48" s="198"/>
      <c r="J48" s="198"/>
      <c r="K48" s="198"/>
      <c r="L48" s="198"/>
      <c r="M48" s="198"/>
    </row>
    <row r="49" spans="1:14">
      <c r="B49" s="47"/>
      <c r="C49" s="285"/>
      <c r="D49" s="47"/>
      <c r="E49" s="47"/>
      <c r="F49" s="47"/>
      <c r="G49" s="47"/>
      <c r="H49" s="47"/>
      <c r="I49" s="47"/>
      <c r="J49" s="47"/>
      <c r="K49" s="47"/>
      <c r="L49" s="47"/>
      <c r="M49" s="47"/>
    </row>
    <row r="50" spans="1:14">
      <c r="A50" s="37" t="s">
        <v>24</v>
      </c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</row>
    <row r="51" spans="1:14">
      <c r="A51" s="52" t="s">
        <v>93</v>
      </c>
      <c r="B51" s="47"/>
      <c r="C51" s="48"/>
      <c r="D51" s="47"/>
      <c r="E51" s="47"/>
      <c r="F51" s="47"/>
      <c r="G51" s="47"/>
      <c r="H51" s="47"/>
      <c r="I51" s="47"/>
      <c r="J51" s="47"/>
      <c r="K51" s="47"/>
      <c r="L51" s="47"/>
      <c r="M51" s="47"/>
    </row>
    <row r="52" spans="1:14">
      <c r="A52" s="52" t="s">
        <v>53</v>
      </c>
      <c r="B52" s="47"/>
      <c r="C52" s="48"/>
      <c r="D52" s="47"/>
      <c r="E52" s="47"/>
      <c r="F52" s="47"/>
      <c r="G52" s="47"/>
      <c r="H52" s="47"/>
      <c r="I52" s="47"/>
      <c r="J52" s="47"/>
      <c r="K52" s="47"/>
      <c r="L52" s="47"/>
      <c r="M52" s="47"/>
    </row>
    <row r="53" spans="1:14">
      <c r="A53" s="52" t="s">
        <v>54</v>
      </c>
      <c r="B53" s="47"/>
      <c r="C53" s="48"/>
      <c r="D53" s="47"/>
      <c r="E53" s="47"/>
      <c r="F53" s="47"/>
      <c r="G53" s="47"/>
      <c r="H53" s="47"/>
      <c r="I53" s="47"/>
      <c r="J53" s="47"/>
      <c r="K53" s="47"/>
      <c r="L53" s="47"/>
      <c r="M53" s="47"/>
    </row>
    <row r="54" spans="1:14">
      <c r="A54" s="52" t="s">
        <v>108</v>
      </c>
      <c r="B54" s="47"/>
      <c r="C54" s="48"/>
      <c r="D54" s="47"/>
      <c r="E54" s="47"/>
      <c r="F54" s="47"/>
      <c r="G54" s="47"/>
      <c r="H54" s="47"/>
      <c r="I54" s="47"/>
      <c r="J54" s="47"/>
      <c r="K54" s="47"/>
      <c r="L54" s="47"/>
      <c r="M54" s="47"/>
    </row>
    <row r="55" spans="1:14">
      <c r="A55" s="52" t="s">
        <v>94</v>
      </c>
      <c r="B55" s="47"/>
      <c r="C55" s="48"/>
      <c r="D55" s="47"/>
      <c r="E55" s="47"/>
      <c r="F55" s="47"/>
      <c r="G55" s="47"/>
      <c r="H55" s="47"/>
      <c r="I55" s="47"/>
      <c r="J55" s="47"/>
      <c r="K55" s="47"/>
      <c r="L55" s="47"/>
      <c r="M55" s="47"/>
    </row>
    <row r="56" spans="1:14">
      <c r="A56" s="52" t="s">
        <v>237</v>
      </c>
      <c r="B56" s="47"/>
      <c r="C56" s="48"/>
      <c r="D56" s="47"/>
      <c r="E56" s="47"/>
      <c r="F56" s="47"/>
      <c r="G56" s="47"/>
      <c r="H56" s="47"/>
      <c r="I56" s="47"/>
      <c r="J56" s="47"/>
      <c r="K56" s="47"/>
      <c r="L56" s="47"/>
      <c r="M56" s="47"/>
    </row>
    <row r="57" spans="1:14">
      <c r="A57" s="49" t="s">
        <v>95</v>
      </c>
      <c r="B57" s="47"/>
      <c r="C57" s="48"/>
      <c r="D57" s="47"/>
      <c r="E57" s="47"/>
      <c r="F57" s="47"/>
      <c r="G57" s="47"/>
      <c r="H57" s="47"/>
      <c r="I57" s="47"/>
      <c r="J57" s="47"/>
      <c r="K57" s="47"/>
      <c r="L57" s="47"/>
      <c r="M57" s="47"/>
    </row>
    <row r="58" spans="1:14">
      <c r="A58" s="49" t="s">
        <v>112</v>
      </c>
      <c r="B58" s="47"/>
      <c r="C58" s="48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50"/>
    </row>
    <row r="59" spans="1:14">
      <c r="A59" s="49" t="s">
        <v>33</v>
      </c>
      <c r="B59" s="47"/>
      <c r="C59" s="48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104"/>
    </row>
    <row r="60" spans="1:14">
      <c r="A60" s="49" t="s">
        <v>114</v>
      </c>
      <c r="B60" s="47"/>
      <c r="C60" s="48"/>
      <c r="D60" s="47"/>
      <c r="E60" s="47"/>
      <c r="F60" s="47"/>
      <c r="G60" s="47"/>
      <c r="H60" s="47"/>
      <c r="I60" s="47"/>
      <c r="J60" s="47"/>
      <c r="K60" s="286"/>
      <c r="L60" s="47"/>
      <c r="M60" s="47"/>
    </row>
    <row r="61" spans="1:14">
      <c r="A61" s="34" t="s">
        <v>96</v>
      </c>
      <c r="B61" s="53"/>
      <c r="C61" s="53"/>
      <c r="D61" s="53"/>
      <c r="E61" s="47"/>
      <c r="F61" s="47"/>
      <c r="G61" s="47"/>
      <c r="H61" s="47"/>
      <c r="I61" s="47"/>
      <c r="J61" s="47"/>
      <c r="K61" s="47"/>
      <c r="L61" s="47"/>
      <c r="M61" s="47"/>
    </row>
    <row r="62" spans="1:14" ht="13.5" thickBot="1">
      <c r="B62" s="198"/>
      <c r="C62" s="198"/>
      <c r="D62" s="198"/>
      <c r="E62" s="262"/>
      <c r="F62" s="262"/>
      <c r="G62" s="262"/>
      <c r="H62" s="262"/>
      <c r="I62" s="262"/>
      <c r="J62" s="262"/>
      <c r="K62" s="262"/>
      <c r="L62" s="262"/>
      <c r="M62" s="262"/>
    </row>
    <row r="63" spans="1:14">
      <c r="A63" s="54" t="s">
        <v>51</v>
      </c>
      <c r="B63" s="47"/>
      <c r="C63" s="47"/>
      <c r="D63" s="47"/>
      <c r="E63" s="47"/>
      <c r="F63" s="47"/>
      <c r="G63" s="47"/>
      <c r="H63" s="47"/>
      <c r="I63" s="47"/>
      <c r="J63" s="185"/>
      <c r="K63" s="185"/>
      <c r="L63" s="53"/>
      <c r="M63" s="199"/>
    </row>
    <row r="64" spans="1:14" ht="13.5" thickBot="1">
      <c r="A64" s="34" t="s">
        <v>236</v>
      </c>
      <c r="B64" s="47"/>
      <c r="C64" s="47"/>
      <c r="D64" s="47"/>
      <c r="E64" s="47"/>
      <c r="F64" s="47"/>
      <c r="G64" s="47"/>
      <c r="H64" s="47"/>
      <c r="I64" s="47"/>
      <c r="J64" s="198"/>
      <c r="K64" s="198"/>
      <c r="L64" s="198"/>
      <c r="M64" s="198"/>
    </row>
    <row r="65" spans="2:17">
      <c r="L65" s="103"/>
      <c r="M65" s="54"/>
    </row>
    <row r="67" spans="2:17">
      <c r="K67" s="200"/>
      <c r="L67" s="34">
        <f>SUM(J49:K49)</f>
        <v>0</v>
      </c>
      <c r="M67" s="34">
        <f>SUM(M65:M66)</f>
        <v>0</v>
      </c>
    </row>
    <row r="68" spans="2:17">
      <c r="L68" s="50"/>
    </row>
    <row r="70" spans="2:17">
      <c r="L70" t="s">
        <v>238</v>
      </c>
      <c r="M70"/>
      <c r="N70"/>
      <c r="O70">
        <v>14583.36</v>
      </c>
      <c r="P70" s="34">
        <v>14166.68</v>
      </c>
      <c r="Q70" s="34">
        <f>SUM(O70:P70)</f>
        <v>28750.04</v>
      </c>
    </row>
    <row r="71" spans="2:17">
      <c r="L71" t="s">
        <v>103</v>
      </c>
      <c r="M71"/>
      <c r="N71"/>
      <c r="O71">
        <v>13535.9</v>
      </c>
    </row>
    <row r="72" spans="2:17">
      <c r="E72" s="50"/>
      <c r="F72" s="50"/>
      <c r="G72" s="50"/>
      <c r="H72" s="50"/>
      <c r="I72" s="50"/>
      <c r="J72" s="50"/>
      <c r="K72" s="50"/>
      <c r="L72" t="s">
        <v>104</v>
      </c>
      <c r="M72"/>
      <c r="N72"/>
      <c r="O72">
        <v>8126.29</v>
      </c>
    </row>
    <row r="73" spans="2:17">
      <c r="E73" s="50"/>
      <c r="F73" s="50"/>
      <c r="G73" s="50"/>
      <c r="H73" s="50"/>
      <c r="I73" s="50"/>
      <c r="J73" s="50"/>
      <c r="K73" s="50"/>
      <c r="L73" s="50"/>
      <c r="M73" s="50"/>
    </row>
    <row r="74" spans="2:17">
      <c r="E74" s="50"/>
      <c r="F74" s="50"/>
      <c r="G74" s="50"/>
      <c r="H74" s="50"/>
      <c r="I74" s="50"/>
      <c r="J74" s="50"/>
      <c r="K74" s="50"/>
      <c r="L74" s="50"/>
      <c r="M74" s="50"/>
    </row>
    <row r="75" spans="2:17">
      <c r="E75" s="50"/>
      <c r="F75" s="50"/>
      <c r="G75" s="50"/>
      <c r="H75" s="50"/>
      <c r="I75" s="50"/>
      <c r="J75" s="55"/>
      <c r="K75" s="50"/>
      <c r="L75" s="50"/>
      <c r="M75" s="50"/>
    </row>
    <row r="76" spans="2:17"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</row>
    <row r="77" spans="2:17"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</row>
    <row r="78" spans="2:17"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</row>
    <row r="79" spans="2:17"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</row>
    <row r="80" spans="2:17"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</row>
    <row r="81" spans="1:13"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</row>
    <row r="82" spans="1:13">
      <c r="A82" s="56"/>
      <c r="B82" s="57"/>
      <c r="C82" s="57"/>
      <c r="D82" s="50"/>
      <c r="E82" s="50"/>
      <c r="F82" s="50"/>
      <c r="G82" s="50"/>
      <c r="H82" s="50"/>
      <c r="I82" s="50"/>
      <c r="J82" s="50"/>
      <c r="K82" s="50"/>
      <c r="L82" s="50"/>
      <c r="M82" s="50"/>
    </row>
    <row r="83" spans="1:13"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</row>
    <row r="84" spans="1:13">
      <c r="A84" s="49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</row>
    <row r="85" spans="1:13"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</row>
    <row r="86" spans="1:13"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</row>
    <row r="87" spans="1:13"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</row>
    <row r="88" spans="1:13"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</row>
    <row r="89" spans="1:13"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</row>
    <row r="90" spans="1:13">
      <c r="A90" s="58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</row>
    <row r="91" spans="1:13"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</row>
    <row r="92" spans="1:13"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</row>
    <row r="93" spans="1:13"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</row>
    <row r="94" spans="1:13"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</row>
    <row r="95" spans="1:13"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</row>
    <row r="96" spans="1:13"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</row>
    <row r="97" spans="2:13"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</row>
    <row r="98" spans="2:13"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</row>
    <row r="99" spans="2:13"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</row>
    <row r="100" spans="2:13"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</row>
    <row r="101" spans="2:13" ht="13.5" thickBot="1">
      <c r="B101" s="59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</row>
    <row r="102" spans="2:13" ht="13.5" thickTop="1"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</row>
    <row r="103" spans="2:13"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</row>
    <row r="104" spans="2:13" ht="13.5" thickBot="1">
      <c r="B104" s="50"/>
      <c r="C104" s="50"/>
      <c r="D104" s="50"/>
      <c r="E104" s="50"/>
      <c r="F104" s="50"/>
      <c r="G104" s="50"/>
      <c r="H104" s="50"/>
      <c r="I104" s="50"/>
      <c r="J104" s="50"/>
      <c r="K104" s="60"/>
      <c r="L104" s="50"/>
      <c r="M104" s="50"/>
    </row>
    <row r="105" spans="2:13" ht="13.5" thickTop="1"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</row>
    <row r="106" spans="2:13">
      <c r="B106" s="50"/>
      <c r="C106" s="50"/>
      <c r="D106" s="50"/>
    </row>
    <row r="107" spans="2:13">
      <c r="B107" s="50"/>
      <c r="C107" s="50"/>
      <c r="D107" s="50"/>
    </row>
    <row r="108" spans="2:13">
      <c r="B108" s="50"/>
      <c r="C108" s="50"/>
      <c r="D108" s="50"/>
    </row>
    <row r="109" spans="2:13">
      <c r="B109" s="50"/>
      <c r="C109" s="50"/>
      <c r="D109" s="50"/>
    </row>
  </sheetData>
  <phoneticPr fontId="7" type="noConversion"/>
  <pageMargins left="0.15748031496062992" right="0.19685039370078741" top="0.19685039370078741" bottom="0.19685039370078741" header="0.51181102362204722" footer="0.51181102362204722"/>
  <pageSetup paperSize="9" scale="65" firstPageNumber="2" orientation="landscape" useFirstPageNumber="1" verticalDpi="200" r:id="rId1"/>
  <headerFooter alignWithMargins="0">
    <oddFooter>&amp;R&amp;P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F56"/>
  <sheetViews>
    <sheetView workbookViewId="0">
      <selection activeCell="E7" sqref="E7"/>
    </sheetView>
  </sheetViews>
  <sheetFormatPr defaultRowHeight="12.75"/>
  <cols>
    <col min="1" max="1" width="9.140625" style="64"/>
    <col min="2" max="2" width="11.7109375" style="64" customWidth="1"/>
    <col min="3" max="3" width="36.5703125" style="64" customWidth="1"/>
    <col min="4" max="4" width="15.85546875" style="72" customWidth="1"/>
    <col min="5" max="16384" width="9.140625" style="64"/>
  </cols>
  <sheetData>
    <row r="1" spans="1:6" ht="15.75">
      <c r="A1" s="473" t="s">
        <v>16</v>
      </c>
      <c r="B1" s="473"/>
      <c r="C1" s="473"/>
      <c r="D1" s="473"/>
      <c r="E1" s="473"/>
      <c r="F1" s="473"/>
    </row>
    <row r="2" spans="1:6" ht="15">
      <c r="A2" s="474" t="s">
        <v>115</v>
      </c>
      <c r="B2" s="474"/>
      <c r="C2" s="474"/>
      <c r="D2" s="474"/>
      <c r="E2" s="474"/>
      <c r="F2" s="474"/>
    </row>
    <row r="3" spans="1:6" ht="15">
      <c r="A3" s="475" t="s">
        <v>689</v>
      </c>
      <c r="B3" s="475"/>
      <c r="C3" s="475"/>
      <c r="D3" s="475"/>
      <c r="E3" s="475"/>
      <c r="F3" s="475"/>
    </row>
    <row r="4" spans="1:6" ht="15">
      <c r="A4" s="107"/>
      <c r="B4" s="108"/>
      <c r="C4" s="108"/>
      <c r="D4" s="108"/>
      <c r="E4" s="108"/>
      <c r="F4" s="108"/>
    </row>
    <row r="5" spans="1:6">
      <c r="A5" s="72"/>
      <c r="B5" s="109" t="s">
        <v>116</v>
      </c>
      <c r="C5" s="72"/>
      <c r="D5" s="109" t="s">
        <v>116</v>
      </c>
      <c r="E5" s="72"/>
      <c r="F5" s="72"/>
    </row>
    <row r="6" spans="1:6">
      <c r="A6" s="72"/>
      <c r="B6" s="109" t="s">
        <v>21</v>
      </c>
      <c r="C6" s="72"/>
      <c r="D6" s="109" t="s">
        <v>21</v>
      </c>
      <c r="E6" s="108"/>
      <c r="F6" s="108"/>
    </row>
    <row r="7" spans="1:6">
      <c r="A7" s="72"/>
      <c r="B7" s="186">
        <v>39538</v>
      </c>
      <c r="C7" s="72"/>
      <c r="D7" s="186">
        <v>39903</v>
      </c>
      <c r="E7" s="108"/>
      <c r="F7" s="108"/>
    </row>
    <row r="8" spans="1:6">
      <c r="A8" s="72"/>
      <c r="B8" s="72"/>
      <c r="C8" s="110" t="s">
        <v>7</v>
      </c>
      <c r="E8" s="72"/>
      <c r="F8" s="72"/>
    </row>
    <row r="9" spans="1:6">
      <c r="A9" s="72"/>
      <c r="B9" s="72">
        <v>59000</v>
      </c>
      <c r="C9" s="72" t="s">
        <v>6</v>
      </c>
      <c r="D9" s="72">
        <f>'cash book summary'!J7</f>
        <v>68584.399999999994</v>
      </c>
      <c r="E9" s="72"/>
      <c r="F9" s="72"/>
    </row>
    <row r="10" spans="1:6">
      <c r="A10" s="72"/>
      <c r="B10" s="72">
        <v>858.57</v>
      </c>
      <c r="C10" s="72" t="s">
        <v>10</v>
      </c>
      <c r="D10" s="72" t="e">
        <f>'Cash book, income'!#REF!</f>
        <v>#REF!</v>
      </c>
      <c r="E10" s="72"/>
      <c r="F10" s="72"/>
    </row>
    <row r="11" spans="1:6">
      <c r="A11" s="72"/>
      <c r="B11" s="72">
        <v>4000</v>
      </c>
      <c r="C11" s="72" t="s">
        <v>89</v>
      </c>
      <c r="D11" s="72">
        <f>'cash book summary'!J9</f>
        <v>89</v>
      </c>
      <c r="E11" s="72"/>
      <c r="F11" s="72"/>
    </row>
    <row r="12" spans="1:6">
      <c r="A12" s="72"/>
      <c r="B12" s="72"/>
      <c r="C12" s="72" t="s">
        <v>203</v>
      </c>
      <c r="D12" s="72" t="e">
        <f>'cash book summary'!#REF!</f>
        <v>#REF!</v>
      </c>
      <c r="E12" s="72"/>
      <c r="F12" s="72"/>
    </row>
    <row r="13" spans="1:6">
      <c r="A13" s="72"/>
      <c r="B13" s="72"/>
      <c r="C13" s="72" t="s">
        <v>218</v>
      </c>
      <c r="D13" s="72" t="e">
        <f>'cash book summary'!#REF!</f>
        <v>#REF!</v>
      </c>
      <c r="E13" s="72"/>
      <c r="F13" s="72"/>
    </row>
    <row r="14" spans="1:6">
      <c r="A14" s="72"/>
      <c r="B14" s="72">
        <v>2140</v>
      </c>
      <c r="C14" s="72" t="s">
        <v>118</v>
      </c>
      <c r="D14" s="72">
        <f>'cash book summary'!J10</f>
        <v>0.04</v>
      </c>
      <c r="E14" s="72"/>
      <c r="F14" s="72"/>
    </row>
    <row r="15" spans="1:6">
      <c r="A15" s="72"/>
      <c r="B15" s="72">
        <v>230</v>
      </c>
      <c r="C15" s="72" t="s">
        <v>124</v>
      </c>
      <c r="D15" s="72">
        <f>'cash book summary'!J11</f>
        <v>2466.29</v>
      </c>
      <c r="E15" s="111"/>
      <c r="F15" s="72"/>
    </row>
    <row r="16" spans="1:6">
      <c r="A16" s="72"/>
      <c r="B16" s="72">
        <v>1065.8</v>
      </c>
      <c r="C16" s="72" t="s">
        <v>117</v>
      </c>
      <c r="E16" s="111"/>
      <c r="F16" s="72"/>
    </row>
    <row r="17" spans="1:6">
      <c r="A17" s="72"/>
      <c r="B17" s="72">
        <v>232</v>
      </c>
      <c r="C17" s="72" t="s">
        <v>88</v>
      </c>
      <c r="D17" s="72">
        <f>'cash book summary'!J13</f>
        <v>6212.6900000000005</v>
      </c>
      <c r="E17" s="72"/>
      <c r="F17" s="72"/>
    </row>
    <row r="18" spans="1:6">
      <c r="A18" s="72"/>
      <c r="B18" s="72">
        <v>69.59</v>
      </c>
      <c r="C18" s="72" t="s">
        <v>127</v>
      </c>
      <c r="E18" s="72"/>
      <c r="F18" s="72"/>
    </row>
    <row r="19" spans="1:6">
      <c r="A19" s="72"/>
      <c r="B19" s="72"/>
      <c r="C19" s="72" t="s">
        <v>55</v>
      </c>
      <c r="D19" s="72">
        <f>'cash book summary'!L16</f>
        <v>0</v>
      </c>
      <c r="E19" s="72"/>
      <c r="F19" s="72"/>
    </row>
    <row r="20" spans="1:6">
      <c r="A20" s="72"/>
      <c r="B20" s="72"/>
      <c r="C20" s="72" t="s">
        <v>67</v>
      </c>
      <c r="D20" s="72">
        <f>'cash book summary'!J17</f>
        <v>8710.84</v>
      </c>
      <c r="E20" s="72"/>
      <c r="F20" s="72"/>
    </row>
    <row r="21" spans="1:6">
      <c r="A21" s="72"/>
      <c r="B21" s="72">
        <v>1415.91</v>
      </c>
      <c r="C21" s="72" t="s">
        <v>113</v>
      </c>
      <c r="D21" s="72" t="e">
        <f>'cash book summary'!#REF!</f>
        <v>#REF!</v>
      </c>
      <c r="E21" s="72"/>
      <c r="F21" s="72"/>
    </row>
    <row r="22" spans="1:6" ht="13.5" thickBot="1">
      <c r="A22" s="72"/>
      <c r="B22" s="72">
        <v>1370.7</v>
      </c>
      <c r="C22" s="72" t="s">
        <v>46</v>
      </c>
      <c r="D22" s="72">
        <f>'cash book summary'!J19</f>
        <v>105452.21999999999</v>
      </c>
      <c r="E22" s="72"/>
      <c r="F22" s="72"/>
    </row>
    <row r="23" spans="1:6">
      <c r="A23" s="72"/>
      <c r="B23" s="271">
        <f>SUM(B9:B22)</f>
        <v>70382.570000000007</v>
      </c>
      <c r="C23" s="112" t="s">
        <v>8</v>
      </c>
      <c r="D23" s="271" t="e">
        <f>SUM(D9:D22)</f>
        <v>#REF!</v>
      </c>
      <c r="E23" s="111"/>
      <c r="F23" s="72"/>
    </row>
    <row r="24" spans="1:6">
      <c r="A24" s="72"/>
      <c r="B24" s="72"/>
      <c r="C24" s="72"/>
      <c r="E24" s="72"/>
      <c r="F24" s="72"/>
    </row>
    <row r="25" spans="1:6">
      <c r="A25" s="72"/>
      <c r="B25" s="72"/>
      <c r="C25" s="112" t="s">
        <v>47</v>
      </c>
      <c r="E25" s="65"/>
      <c r="F25" s="72"/>
    </row>
    <row r="26" spans="1:6">
      <c r="A26" s="72"/>
      <c r="B26" s="72">
        <v>21487.88</v>
      </c>
      <c r="C26" s="72" t="str">
        <f>'[1]Cash Book Summary'!A16</f>
        <v>General Admin</v>
      </c>
      <c r="E26" s="72"/>
      <c r="F26" s="72"/>
    </row>
    <row r="27" spans="1:6">
      <c r="A27" s="72"/>
      <c r="B27" s="72"/>
      <c r="C27" s="72" t="s">
        <v>36</v>
      </c>
      <c r="D27" s="72">
        <f>'cash book summary'!H25</f>
        <v>17115.93</v>
      </c>
      <c r="E27" s="72"/>
      <c r="F27" s="72"/>
    </row>
    <row r="28" spans="1:6">
      <c r="A28" s="72"/>
      <c r="B28" s="72"/>
      <c r="C28" s="239" t="s">
        <v>215</v>
      </c>
      <c r="D28" s="72">
        <f>'cash book summary'!H26</f>
        <v>7488.5000000000009</v>
      </c>
      <c r="E28" s="72"/>
      <c r="F28" s="72"/>
    </row>
    <row r="29" spans="1:6">
      <c r="A29" s="72"/>
      <c r="B29" s="72">
        <v>2526.2199999999998</v>
      </c>
      <c r="C29" s="72" t="str">
        <f>'[1]Cash Book Summary'!A22</f>
        <v>Advertising &amp; Publicity inc. Election</v>
      </c>
      <c r="E29" s="72"/>
      <c r="F29" s="72"/>
    </row>
    <row r="30" spans="1:6">
      <c r="A30" s="72"/>
      <c r="B30" s="72"/>
      <c r="C30" s="239" t="s">
        <v>204</v>
      </c>
      <c r="D30" s="72">
        <f>'cash book summary'!H27</f>
        <v>3831.9300000000003</v>
      </c>
      <c r="E30" s="72"/>
      <c r="F30" s="72"/>
    </row>
    <row r="31" spans="1:6">
      <c r="A31" s="72"/>
      <c r="B31" s="72"/>
      <c r="C31" s="102" t="s">
        <v>222</v>
      </c>
      <c r="D31" s="72">
        <f>'cash book summary'!H28</f>
        <v>0</v>
      </c>
      <c r="E31" s="72"/>
      <c r="F31" s="72"/>
    </row>
    <row r="32" spans="1:6">
      <c r="A32" s="72"/>
      <c r="B32" s="72">
        <v>13518.81</v>
      </c>
      <c r="C32" s="72" t="s">
        <v>228</v>
      </c>
      <c r="D32" s="72">
        <f>'cash book summary'!H30</f>
        <v>13350.77</v>
      </c>
      <c r="E32" s="72"/>
      <c r="F32" s="72"/>
    </row>
    <row r="33" spans="1:6">
      <c r="A33" s="72"/>
      <c r="B33" s="72">
        <v>101.62</v>
      </c>
      <c r="C33" s="102" t="s">
        <v>38</v>
      </c>
      <c r="D33" s="72" t="e">
        <f>'cash book summary'!#REF!</f>
        <v>#REF!</v>
      </c>
      <c r="E33" s="72"/>
      <c r="F33" s="72"/>
    </row>
    <row r="34" spans="1:6">
      <c r="A34" s="72"/>
      <c r="B34" s="72">
        <v>18124.48</v>
      </c>
      <c r="C34" s="72" t="s">
        <v>90</v>
      </c>
      <c r="D34" s="72">
        <f>'cash book summary'!H34</f>
        <v>14972.39</v>
      </c>
      <c r="E34" s="72"/>
      <c r="F34" s="72"/>
    </row>
    <row r="35" spans="1:6">
      <c r="A35" s="72"/>
      <c r="B35" s="72">
        <v>67.5</v>
      </c>
      <c r="C35" s="72" t="s">
        <v>69</v>
      </c>
      <c r="D35" s="72" t="e">
        <f>'cash book summary'!#REF!</f>
        <v>#REF!</v>
      </c>
      <c r="E35" s="111"/>
      <c r="F35" s="72"/>
    </row>
    <row r="36" spans="1:6">
      <c r="A36" s="72"/>
      <c r="B36" s="72">
        <v>0</v>
      </c>
      <c r="C36" s="102" t="s">
        <v>28</v>
      </c>
      <c r="D36" s="72">
        <f>'cash book summary'!H35</f>
        <v>5076.4900000000007</v>
      </c>
      <c r="E36" s="111"/>
      <c r="F36" s="72"/>
    </row>
    <row r="37" spans="1:6">
      <c r="A37" s="72"/>
      <c r="B37" s="72">
        <v>1929.18</v>
      </c>
      <c r="C37" s="72" t="s">
        <v>229</v>
      </c>
      <c r="E37" s="72"/>
      <c r="F37" s="72"/>
    </row>
    <row r="38" spans="1:6">
      <c r="A38" s="72"/>
      <c r="B38" s="72"/>
      <c r="C38" s="72" t="s">
        <v>231</v>
      </c>
      <c r="D38" s="72">
        <f>'cash book summary'!H41</f>
        <v>700</v>
      </c>
      <c r="E38" s="72"/>
      <c r="F38" s="72"/>
    </row>
    <row r="39" spans="1:6">
      <c r="A39" s="72"/>
      <c r="B39" s="72"/>
      <c r="C39" s="72" t="s">
        <v>230</v>
      </c>
      <c r="D39" s="72">
        <f>'cash book summary'!H42</f>
        <v>1620</v>
      </c>
      <c r="E39" s="72"/>
      <c r="F39" s="72"/>
    </row>
    <row r="40" spans="1:6">
      <c r="A40" s="72"/>
      <c r="B40" s="72">
        <v>300</v>
      </c>
      <c r="C40" s="72" t="s">
        <v>232</v>
      </c>
      <c r="D40" s="72">
        <f>'cash book summary'!H43</f>
        <v>3630</v>
      </c>
      <c r="E40" s="72"/>
      <c r="F40" s="72"/>
    </row>
    <row r="41" spans="1:6">
      <c r="A41" s="72"/>
      <c r="C41" s="72" t="s">
        <v>126</v>
      </c>
      <c r="D41" s="64"/>
      <c r="E41" s="72"/>
      <c r="F41" s="72"/>
    </row>
    <row r="42" spans="1:6">
      <c r="A42" s="72"/>
      <c r="B42" s="72">
        <v>2945</v>
      </c>
      <c r="C42" s="72" t="str">
        <f>'[1]Cash Book Summary'!A30</f>
        <v>Town Croft - Storage Building</v>
      </c>
      <c r="D42" s="65"/>
      <c r="E42" s="72"/>
      <c r="F42" s="72"/>
    </row>
    <row r="43" spans="1:6" ht="13.5" thickBot="1">
      <c r="A43" s="72"/>
      <c r="B43" s="72">
        <v>250</v>
      </c>
      <c r="C43" s="72" t="s">
        <v>233</v>
      </c>
      <c r="D43" s="273"/>
      <c r="E43" s="72"/>
      <c r="F43" s="72"/>
    </row>
    <row r="44" spans="1:6">
      <c r="A44" s="72"/>
      <c r="B44" s="271">
        <f>SUM(B26:B43)</f>
        <v>61250.69000000001</v>
      </c>
      <c r="C44" s="112" t="s">
        <v>52</v>
      </c>
      <c r="D44" s="65">
        <f>SUM(D420)</f>
        <v>0</v>
      </c>
      <c r="E44" s="72"/>
      <c r="F44" s="72"/>
    </row>
    <row r="45" spans="1:6">
      <c r="A45" s="72"/>
      <c r="B45" s="72"/>
      <c r="C45" s="72"/>
      <c r="E45" s="72"/>
      <c r="F45" s="72"/>
    </row>
    <row r="46" spans="1:6">
      <c r="A46" s="72"/>
      <c r="B46" s="72"/>
      <c r="C46" s="72"/>
      <c r="E46" s="72"/>
      <c r="F46" s="72"/>
    </row>
    <row r="47" spans="1:6" ht="25.5">
      <c r="A47" s="72"/>
      <c r="B47" s="72">
        <f>B23-B44</f>
        <v>9131.8799999999974</v>
      </c>
      <c r="C47" s="114" t="s">
        <v>119</v>
      </c>
      <c r="D47" s="72" t="e">
        <f>D23-D44</f>
        <v>#REF!</v>
      </c>
      <c r="E47" s="65"/>
      <c r="F47" s="72"/>
    </row>
    <row r="48" spans="1:6">
      <c r="A48" s="72"/>
      <c r="B48" s="72"/>
      <c r="C48" s="72"/>
      <c r="E48" s="72"/>
      <c r="F48" s="72"/>
    </row>
    <row r="49" spans="1:6">
      <c r="A49" s="72"/>
      <c r="B49" s="116">
        <v>-564.29</v>
      </c>
      <c r="C49" s="112" t="s">
        <v>120</v>
      </c>
      <c r="D49" s="116"/>
      <c r="E49" s="72"/>
      <c r="F49" s="72"/>
    </row>
    <row r="50" spans="1:6" ht="13.5" thickBot="1">
      <c r="A50" s="72"/>
      <c r="B50" s="72"/>
      <c r="C50" s="72"/>
      <c r="E50" s="65"/>
      <c r="F50" s="72"/>
    </row>
    <row r="51" spans="1:6">
      <c r="A51" s="72"/>
      <c r="B51" s="271">
        <f>SUM(B47:B50)</f>
        <v>8567.5899999999965</v>
      </c>
      <c r="C51" s="112" t="s">
        <v>121</v>
      </c>
      <c r="D51" s="113"/>
      <c r="E51" s="65"/>
      <c r="F51" s="72"/>
    </row>
    <row r="52" spans="1:6">
      <c r="A52" s="72"/>
      <c r="B52" s="72"/>
      <c r="C52" s="72"/>
      <c r="E52" s="72"/>
      <c r="F52" s="72"/>
    </row>
    <row r="53" spans="1:6">
      <c r="A53" s="72"/>
      <c r="B53" s="115">
        <v>19551.669999999998</v>
      </c>
      <c r="C53" s="112" t="s">
        <v>122</v>
      </c>
      <c r="D53" s="115"/>
      <c r="E53" s="72"/>
      <c r="F53" s="72"/>
    </row>
    <row r="54" spans="1:6" ht="13.5" thickBot="1">
      <c r="A54" s="72"/>
      <c r="B54" s="72"/>
      <c r="C54" s="112"/>
      <c r="E54" s="65"/>
      <c r="F54" s="72"/>
    </row>
    <row r="55" spans="1:6" ht="13.5" thickBot="1">
      <c r="A55" s="72"/>
      <c r="B55" s="272">
        <f>SUM(B51:B54)</f>
        <v>28119.259999999995</v>
      </c>
      <c r="C55" s="112" t="s">
        <v>123</v>
      </c>
      <c r="E55" s="72"/>
      <c r="F55" s="72"/>
    </row>
    <row r="56" spans="1:6" ht="13.5" thickTop="1"/>
  </sheetData>
  <mergeCells count="3">
    <mergeCell ref="A1:F1"/>
    <mergeCell ref="A2:F2"/>
    <mergeCell ref="A3:F3"/>
  </mergeCells>
  <phoneticPr fontId="7" type="noConversion"/>
  <pageMargins left="0.74803149606299213" right="0.74803149606299213" top="0.98425196850393704" bottom="0.98425196850393704" header="0.51181102362204722" footer="0.51181102362204722"/>
  <pageSetup paperSize="9" scale="91" firstPageNumber="3" orientation="portrait" useFirstPageNumber="1" verticalDpi="0" r:id="rId1"/>
  <headerFooter alignWithMargins="0"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2"/>
  <sheetViews>
    <sheetView topLeftCell="A15" workbookViewId="0">
      <selection activeCell="F40" sqref="F40"/>
    </sheetView>
  </sheetViews>
  <sheetFormatPr defaultRowHeight="12.75"/>
  <cols>
    <col min="1" max="1" width="16" style="315" customWidth="1"/>
    <col min="2" max="2" width="6.7109375" style="315" customWidth="1"/>
    <col min="3" max="3" width="24.42578125" style="289" customWidth="1"/>
    <col min="4" max="4" width="8" style="289" customWidth="1"/>
    <col min="5" max="5" width="14.7109375" style="314" customWidth="1"/>
    <col min="6" max="6" width="117.28515625" style="309" customWidth="1"/>
    <col min="7" max="7" width="16.7109375" style="309" customWidth="1"/>
    <col min="8" max="8" width="4.28515625" style="309" customWidth="1"/>
    <col min="9" max="9" width="15.85546875" style="289" customWidth="1"/>
    <col min="10" max="10" width="13.140625" style="289" customWidth="1"/>
    <col min="11" max="16384" width="9.140625" style="289"/>
  </cols>
  <sheetData>
    <row r="1" spans="1:10" s="23" customFormat="1" ht="20.25">
      <c r="A1" s="87" t="s">
        <v>57</v>
      </c>
      <c r="B1" s="87"/>
      <c r="E1" s="96"/>
      <c r="F1" s="61"/>
      <c r="G1" s="61"/>
    </row>
    <row r="2" spans="1:10" ht="20.25">
      <c r="A2" s="88"/>
      <c r="B2" s="88"/>
      <c r="C2" s="62"/>
      <c r="D2" s="62"/>
      <c r="E2" s="97"/>
      <c r="F2" s="63"/>
      <c r="H2" s="289"/>
    </row>
    <row r="3" spans="1:10" s="73" customFormat="1" ht="40.5" customHeight="1">
      <c r="A3" s="100" t="s">
        <v>319</v>
      </c>
      <c r="B3" s="89"/>
      <c r="E3" s="100" t="s">
        <v>660</v>
      </c>
      <c r="F3" s="75"/>
      <c r="G3" s="75"/>
      <c r="H3" s="75"/>
    </row>
    <row r="4" spans="1:10" s="73" customFormat="1" ht="15.75">
      <c r="A4" s="78"/>
      <c r="B4" s="90"/>
      <c r="E4" s="78"/>
      <c r="F4" s="75"/>
      <c r="G4" s="75"/>
      <c r="H4" s="75"/>
      <c r="I4" s="310"/>
      <c r="J4" s="310"/>
    </row>
    <row r="5" spans="1:10" s="73" customFormat="1" ht="15.75">
      <c r="A5" s="78"/>
      <c r="B5" s="90"/>
      <c r="C5" s="80" t="s">
        <v>611</v>
      </c>
      <c r="E5" s="78"/>
      <c r="F5" s="75"/>
      <c r="G5" s="75"/>
      <c r="H5" s="75"/>
      <c r="I5" s="310"/>
      <c r="J5" s="311"/>
    </row>
    <row r="6" spans="1:10" s="73" customFormat="1" ht="15.75">
      <c r="A6" s="98">
        <v>411250</v>
      </c>
      <c r="B6" s="79"/>
      <c r="C6" s="73" t="s">
        <v>272</v>
      </c>
      <c r="D6" s="76"/>
      <c r="E6" s="98">
        <v>411250</v>
      </c>
      <c r="F6" s="75"/>
      <c r="G6" s="77"/>
      <c r="H6" s="77"/>
      <c r="I6" s="311"/>
    </row>
    <row r="7" spans="1:10" s="73" customFormat="1" ht="15">
      <c r="A7" s="78">
        <v>-71250.039999999994</v>
      </c>
      <c r="B7" s="78"/>
      <c r="D7" s="74"/>
      <c r="E7" s="78">
        <v>-85416.72</v>
      </c>
      <c r="F7" s="478" t="s">
        <v>612</v>
      </c>
      <c r="G7" s="479"/>
      <c r="H7" s="479"/>
    </row>
    <row r="8" spans="1:10" s="73" customFormat="1" ht="15">
      <c r="A8" s="78"/>
      <c r="B8" s="79"/>
      <c r="E8" s="78"/>
      <c r="F8" s="78"/>
      <c r="G8" s="78"/>
      <c r="H8" s="79"/>
    </row>
    <row r="9" spans="1:10" s="73" customFormat="1" ht="15.75">
      <c r="A9" s="78"/>
      <c r="B9" s="79"/>
      <c r="C9" s="80" t="s">
        <v>97</v>
      </c>
      <c r="E9" s="78"/>
      <c r="F9" s="78"/>
      <c r="G9" s="78"/>
      <c r="H9" s="79"/>
    </row>
    <row r="10" spans="1:10" s="73" customFormat="1" ht="15">
      <c r="A10" s="311">
        <v>57113.85</v>
      </c>
      <c r="B10" s="92"/>
      <c r="C10" s="73" t="s">
        <v>109</v>
      </c>
      <c r="D10" s="81"/>
      <c r="E10" s="2">
        <v>52712.77</v>
      </c>
      <c r="F10" s="83"/>
      <c r="G10" s="78"/>
      <c r="H10" s="79"/>
    </row>
    <row r="11" spans="1:10" s="73" customFormat="1" ht="15">
      <c r="A11" s="82"/>
      <c r="B11" s="93"/>
      <c r="D11" s="84"/>
      <c r="E11" s="82"/>
      <c r="F11" s="82"/>
      <c r="G11" s="78"/>
      <c r="H11" s="78"/>
      <c r="I11" s="90"/>
      <c r="J11" s="90"/>
    </row>
    <row r="12" spans="1:10" s="73" customFormat="1" ht="15.75">
      <c r="A12" s="78"/>
      <c r="B12" s="79"/>
      <c r="C12" s="80" t="s">
        <v>99</v>
      </c>
      <c r="E12" s="78"/>
      <c r="F12" s="78"/>
      <c r="G12" s="78"/>
      <c r="H12" s="79"/>
      <c r="I12" s="312"/>
      <c r="J12" s="312"/>
    </row>
    <row r="13" spans="1:10" s="73" customFormat="1" ht="15">
      <c r="A13" s="78">
        <v>0</v>
      </c>
      <c r="B13" s="79"/>
      <c r="C13" s="73" t="s">
        <v>31</v>
      </c>
      <c r="E13" s="78">
        <v>0</v>
      </c>
      <c r="F13" s="78"/>
      <c r="G13" s="78"/>
      <c r="H13" s="79"/>
    </row>
    <row r="14" spans="1:10" s="73" customFormat="1" ht="15">
      <c r="A14" s="78"/>
      <c r="B14" s="79"/>
      <c r="E14" s="78"/>
      <c r="F14" s="78"/>
      <c r="G14" s="78"/>
      <c r="H14" s="79"/>
      <c r="I14" s="313"/>
      <c r="J14" s="313"/>
    </row>
    <row r="15" spans="1:10" s="73" customFormat="1" ht="15.75">
      <c r="A15" s="78"/>
      <c r="B15" s="79"/>
      <c r="C15" s="80" t="s">
        <v>100</v>
      </c>
      <c r="E15" s="78"/>
      <c r="F15" s="78"/>
      <c r="G15" s="78"/>
      <c r="H15" s="79"/>
    </row>
    <row r="16" spans="1:10" s="73" customFormat="1" ht="15">
      <c r="A16" s="78">
        <v>-339999.96</v>
      </c>
      <c r="B16" s="79"/>
      <c r="C16" s="73" t="s">
        <v>56</v>
      </c>
      <c r="E16" s="78">
        <v>-325833.28000000003</v>
      </c>
      <c r="F16" s="78"/>
      <c r="G16" s="78"/>
      <c r="H16" s="79"/>
    </row>
    <row r="17" spans="1:10" s="73" customFormat="1" ht="15">
      <c r="A17" s="79"/>
      <c r="B17" s="79"/>
      <c r="E17" s="78"/>
      <c r="F17" s="78"/>
      <c r="G17" s="78"/>
      <c r="H17" s="79"/>
      <c r="I17" s="90"/>
    </row>
    <row r="18" spans="1:10" s="73" customFormat="1" ht="15">
      <c r="A18" s="79"/>
      <c r="B18" s="79"/>
      <c r="E18" s="78"/>
      <c r="F18" s="78"/>
      <c r="G18" s="78"/>
      <c r="H18" s="79"/>
      <c r="J18" s="90"/>
    </row>
    <row r="19" spans="1:10" s="73" customFormat="1" ht="16.5" thickBot="1">
      <c r="A19" s="413">
        <f>SUM(A6:A18)</f>
        <v>57113.849999999977</v>
      </c>
      <c r="B19" s="78"/>
      <c r="C19" s="80" t="s">
        <v>101</v>
      </c>
      <c r="E19" s="413">
        <f>SUM(E6:E17)</f>
        <v>52712.770000000019</v>
      </c>
      <c r="F19" s="78"/>
      <c r="G19" s="78"/>
      <c r="H19" s="79"/>
    </row>
    <row r="20" spans="1:10" s="73" customFormat="1" ht="15.75" thickTop="1">
      <c r="A20" s="79"/>
      <c r="B20" s="79"/>
      <c r="E20" s="78"/>
      <c r="F20" s="78"/>
      <c r="G20" s="78"/>
      <c r="H20" s="79"/>
    </row>
    <row r="21" spans="1:10" s="73" customFormat="1" ht="15">
      <c r="A21" s="79"/>
      <c r="B21" s="79"/>
      <c r="E21" s="78"/>
      <c r="F21" s="78"/>
      <c r="G21" s="78"/>
      <c r="H21" s="78"/>
    </row>
    <row r="22" spans="1:10" s="73" customFormat="1" ht="15.75">
      <c r="A22" s="94"/>
      <c r="B22" s="94"/>
      <c r="C22" s="80" t="s">
        <v>102</v>
      </c>
      <c r="D22" s="85"/>
      <c r="E22" s="86"/>
      <c r="F22" s="86"/>
      <c r="G22" s="27"/>
      <c r="H22" s="27"/>
      <c r="I22" s="79"/>
    </row>
    <row r="23" spans="1:10" s="73" customFormat="1" ht="15">
      <c r="A23" s="79"/>
      <c r="B23" s="79"/>
      <c r="E23" s="78"/>
      <c r="F23" s="78"/>
      <c r="G23" s="78"/>
      <c r="H23" s="78"/>
      <c r="J23" s="79"/>
    </row>
    <row r="24" spans="1:10" s="73" customFormat="1" ht="15">
      <c r="A24" s="78">
        <v>16819.150000000001</v>
      </c>
      <c r="B24" s="79"/>
      <c r="C24" s="73" t="s">
        <v>96</v>
      </c>
      <c r="E24" s="78">
        <v>13077.62</v>
      </c>
      <c r="F24" s="78"/>
      <c r="G24" s="78"/>
      <c r="H24" s="78"/>
    </row>
    <row r="25" spans="1:10" s="73" customFormat="1" ht="16.5" thickBot="1">
      <c r="A25" s="312">
        <v>40294.699999999997</v>
      </c>
      <c r="B25" s="95"/>
      <c r="C25" s="73" t="s">
        <v>273</v>
      </c>
      <c r="D25" s="80"/>
      <c r="E25" s="414">
        <v>39635.15</v>
      </c>
      <c r="F25" s="414"/>
      <c r="G25" s="78"/>
      <c r="H25" s="79"/>
      <c r="I25" s="90"/>
    </row>
    <row r="26" spans="1:10" s="73" customFormat="1" ht="16.5" thickBot="1">
      <c r="A26" s="415">
        <f>SUM(A24:A25)</f>
        <v>57113.85</v>
      </c>
      <c r="C26" s="80" t="s">
        <v>3</v>
      </c>
      <c r="E26" s="415">
        <f>SUM(E24:E25)</f>
        <v>52712.770000000004</v>
      </c>
      <c r="G26" s="78"/>
      <c r="H26" s="78"/>
      <c r="I26" s="313"/>
    </row>
    <row r="27" spans="1:10" s="73" customFormat="1" ht="16.5" thickTop="1">
      <c r="A27" s="480"/>
      <c r="B27" s="481"/>
      <c r="C27" s="481"/>
      <c r="D27" s="481"/>
      <c r="E27" s="481"/>
      <c r="F27" s="481"/>
      <c r="G27" s="26"/>
      <c r="H27" s="26"/>
      <c r="I27" s="289"/>
      <c r="J27" s="90"/>
    </row>
    <row r="28" spans="1:10" s="73" customFormat="1" ht="15.75">
      <c r="A28" s="480" t="s">
        <v>661</v>
      </c>
      <c r="B28" s="481"/>
      <c r="C28" s="481"/>
      <c r="D28" s="481"/>
      <c r="E28" s="481"/>
      <c r="F28" s="481"/>
      <c r="G28" s="26"/>
      <c r="H28" s="26"/>
      <c r="I28" s="289"/>
    </row>
    <row r="29" spans="1:10" s="73" customFormat="1" ht="15">
      <c r="A29" s="416"/>
      <c r="B29" s="416"/>
      <c r="C29" s="188"/>
      <c r="D29" s="188"/>
      <c r="E29" s="417"/>
      <c r="F29" s="417"/>
      <c r="G29" s="314"/>
      <c r="H29" s="314"/>
      <c r="I29" s="289"/>
    </row>
    <row r="30" spans="1:10" s="73" customFormat="1" ht="15">
      <c r="A30" s="315"/>
      <c r="B30" s="315"/>
      <c r="C30" s="289"/>
      <c r="D30" s="289"/>
      <c r="E30" s="314"/>
      <c r="F30" s="314"/>
      <c r="G30" s="314"/>
      <c r="H30" s="314"/>
      <c r="I30" s="289"/>
      <c r="J30" s="313"/>
    </row>
    <row r="31" spans="1:10" s="73" customFormat="1" ht="15">
      <c r="A31" s="315"/>
      <c r="B31" s="315"/>
      <c r="C31" s="289"/>
      <c r="D31" s="289"/>
      <c r="E31" s="314"/>
      <c r="F31" s="314"/>
      <c r="G31" s="314"/>
      <c r="H31" s="314"/>
      <c r="I31" s="289"/>
    </row>
    <row r="32" spans="1:10" s="73" customFormat="1" ht="33.75" customHeight="1">
      <c r="A32" s="482" t="s">
        <v>789</v>
      </c>
      <c r="B32" s="483"/>
      <c r="C32" s="483"/>
      <c r="D32" s="483"/>
      <c r="E32" s="483"/>
      <c r="F32" s="483"/>
      <c r="G32" s="26"/>
      <c r="H32" s="26"/>
      <c r="I32" s="289"/>
      <c r="J32" s="313"/>
    </row>
    <row r="33" spans="1:9">
      <c r="A33" s="316"/>
      <c r="B33" s="316"/>
      <c r="C33" s="67"/>
      <c r="D33" s="67"/>
      <c r="E33" s="68"/>
      <c r="F33" s="68"/>
      <c r="G33" s="26"/>
      <c r="H33" s="69"/>
    </row>
    <row r="34" spans="1:9">
      <c r="A34" s="317" t="s">
        <v>105</v>
      </c>
      <c r="B34" s="318"/>
      <c r="C34" s="309"/>
      <c r="D34" s="309"/>
      <c r="E34" s="314" t="s">
        <v>106</v>
      </c>
      <c r="G34" s="319"/>
      <c r="H34" s="319"/>
    </row>
    <row r="35" spans="1:9">
      <c r="A35" s="91"/>
      <c r="B35" s="91"/>
      <c r="C35" s="70"/>
      <c r="D35" s="70"/>
      <c r="E35" s="99"/>
      <c r="F35" s="70"/>
      <c r="G35" s="71"/>
      <c r="H35" s="71"/>
    </row>
    <row r="36" spans="1:9">
      <c r="A36" s="476" t="s">
        <v>107</v>
      </c>
      <c r="B36" s="477"/>
      <c r="C36" s="477"/>
      <c r="D36" s="477"/>
      <c r="E36" s="477"/>
      <c r="F36" s="477"/>
      <c r="G36" s="319"/>
      <c r="H36" s="320"/>
    </row>
    <row r="37" spans="1:9">
      <c r="H37" s="289"/>
    </row>
    <row r="38" spans="1:9" ht="12.75" customHeight="1">
      <c r="H38" s="289"/>
    </row>
    <row r="39" spans="1:9">
      <c r="A39" s="418" t="s">
        <v>613</v>
      </c>
      <c r="B39" s="418"/>
      <c r="C39" s="188"/>
      <c r="D39" s="419"/>
      <c r="E39" s="420"/>
      <c r="F39" s="420"/>
      <c r="H39" s="289"/>
    </row>
    <row r="40" spans="1:9">
      <c r="A40" s="317" t="s">
        <v>105</v>
      </c>
      <c r="B40" s="318"/>
      <c r="C40" s="309"/>
      <c r="D40" s="309"/>
      <c r="E40" s="314" t="s">
        <v>106</v>
      </c>
      <c r="G40" s="319"/>
      <c r="H40" s="319"/>
      <c r="I40" s="319"/>
    </row>
    <row r="41" spans="1:9">
      <c r="A41" s="91"/>
      <c r="B41" s="91"/>
      <c r="C41" s="70"/>
      <c r="D41" s="70"/>
      <c r="E41" s="99"/>
      <c r="F41" s="70"/>
      <c r="G41" s="71"/>
      <c r="H41" s="71"/>
      <c r="I41" s="71"/>
    </row>
    <row r="42" spans="1:9">
      <c r="A42" s="476" t="s">
        <v>107</v>
      </c>
      <c r="B42" s="477"/>
      <c r="C42" s="477"/>
      <c r="D42" s="477"/>
      <c r="E42" s="477"/>
      <c r="F42" s="477"/>
      <c r="G42" s="477"/>
      <c r="H42" s="319"/>
      <c r="I42" s="320"/>
    </row>
  </sheetData>
  <mergeCells count="6">
    <mergeCell ref="A42:G42"/>
    <mergeCell ref="F7:H7"/>
    <mergeCell ref="A27:F27"/>
    <mergeCell ref="A32:F32"/>
    <mergeCell ref="A36:F36"/>
    <mergeCell ref="A28:F28"/>
  </mergeCells>
  <phoneticPr fontId="0" type="noConversion"/>
  <pageMargins left="1.5748031496062993" right="1.1811023622047245" top="1.0629921259842521" bottom="0.39370078740157483" header="0" footer="0"/>
  <pageSetup paperSize="9" scale="55" firstPageNumber="4" orientation="landscape" useFirstPageNumber="1" horizontalDpi="300" verticalDpi="30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5</vt:i4>
      </vt:variant>
    </vt:vector>
  </HeadingPairs>
  <TitlesOfParts>
    <vt:vector size="22" baseType="lpstr">
      <vt:lpstr>Cover</vt:lpstr>
      <vt:lpstr>Contents</vt:lpstr>
      <vt:lpstr>Cash book, expenditure</vt:lpstr>
      <vt:lpstr>Cash book, income</vt:lpstr>
      <vt:lpstr>cash book summary</vt:lpstr>
      <vt:lpstr>M'thly account summary</vt:lpstr>
      <vt:lpstr>working trial balance</vt:lpstr>
      <vt:lpstr>I&amp;E Account</vt:lpstr>
      <vt:lpstr>Balance Sheet</vt:lpstr>
      <vt:lpstr>Earmarked Reserves</vt:lpstr>
      <vt:lpstr>Opening balances</vt:lpstr>
      <vt:lpstr>Bank rec</vt:lpstr>
      <vt:lpstr>.xls)Budget vs I&amp;E</vt:lpstr>
      <vt:lpstr>.xls)Supporting Statement 1</vt:lpstr>
      <vt:lpstr>Supporting Statement 2</vt:lpstr>
      <vt:lpstr>Parish Assets</vt:lpstr>
      <vt:lpstr>Sheet1</vt:lpstr>
      <vt:lpstr>'.xls)Supporting Statement 1'!Print_Area</vt:lpstr>
      <vt:lpstr>'Cash book, expenditure'!Print_Area</vt:lpstr>
      <vt:lpstr>'Cash book, income'!Print_Area</vt:lpstr>
      <vt:lpstr>'I&amp;E Account'!Print_Area</vt:lpstr>
      <vt:lpstr>'working trial balance'!Print_Area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Reeves</dc:creator>
  <cp:lastModifiedBy>Hartfield Parish Council</cp:lastModifiedBy>
  <cp:lastPrinted>2013-04-30T18:47:52Z</cp:lastPrinted>
  <dcterms:created xsi:type="dcterms:W3CDTF">1997-04-01T20:37:29Z</dcterms:created>
  <dcterms:modified xsi:type="dcterms:W3CDTF">2018-04-24T20:52:04Z</dcterms:modified>
</cp:coreProperties>
</file>